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Regulation and legislation\ESSF\IMO CG CH4 certification 2\Round 3\"/>
    </mc:Choice>
  </mc:AlternateContent>
  <xr:revisionPtr revIDLastSave="0" documentId="13_ncr:1_{E414A0A5-52A8-4CD8-BDA5-5D2E79DEE4B0}" xr6:coauthVersionLast="47" xr6:coauthVersionMax="47" xr10:uidLastSave="{00000000-0000-0000-0000-000000000000}"/>
  <bookViews>
    <workbookView xWindow="-120" yWindow="-120" windowWidth="29040" windowHeight="15720" tabRatio="705" xr2:uid="{95A78FD9-AD99-4CD5-9C1A-A242DA2784B9}"/>
  </bookViews>
  <sheets>
    <sheet name="General_example_calc" sheetId="27" r:id="rId1"/>
    <sheet name="Onboard_examples_calc" sheetId="23" r:id="rId2"/>
    <sheet name="Onboard_examples_graphs" sheetId="29" r:id="rId3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27" l="1"/>
  <c r="J64" i="27"/>
  <c r="J41" i="27" s="1"/>
  <c r="I64" i="27"/>
  <c r="I43" i="27" s="1"/>
  <c r="H64" i="27"/>
  <c r="H42" i="27" s="1"/>
  <c r="G64" i="27"/>
  <c r="G42" i="27" s="1"/>
  <c r="F64" i="27"/>
  <c r="F46" i="27" s="1"/>
  <c r="E64" i="27"/>
  <c r="E40" i="27" s="1"/>
  <c r="D64" i="27"/>
  <c r="D45" i="27" s="1"/>
  <c r="E46" i="27"/>
  <c r="E45" i="27"/>
  <c r="E44" i="27"/>
  <c r="D44" i="27"/>
  <c r="E43" i="27"/>
  <c r="E42" i="27"/>
  <c r="D42" i="27"/>
  <c r="E41" i="27"/>
  <c r="D41" i="27"/>
  <c r="D40" i="27"/>
  <c r="J39" i="27"/>
  <c r="I39" i="27"/>
  <c r="H39" i="27"/>
  <c r="G39" i="27"/>
  <c r="F39" i="27"/>
  <c r="E39" i="27"/>
  <c r="D39" i="27"/>
  <c r="D31" i="27"/>
  <c r="J30" i="27"/>
  <c r="I30" i="27"/>
  <c r="H30" i="27"/>
  <c r="G30" i="27"/>
  <c r="F30" i="27"/>
  <c r="E30" i="27"/>
  <c r="J29" i="27"/>
  <c r="J31" i="27" s="1"/>
  <c r="I29" i="27"/>
  <c r="I31" i="27" s="1"/>
  <c r="H29" i="27"/>
  <c r="G29" i="27"/>
  <c r="F29" i="27"/>
  <c r="F31" i="27" s="1"/>
  <c r="E29" i="27"/>
  <c r="D23" i="27"/>
  <c r="D22" i="27"/>
  <c r="D21" i="27"/>
  <c r="D20" i="27"/>
  <c r="D19" i="27"/>
  <c r="D18" i="27"/>
  <c r="D17" i="27"/>
  <c r="D31" i="23"/>
  <c r="D39" i="23"/>
  <c r="D64" i="23"/>
  <c r="D40" i="23" s="1"/>
  <c r="D67" i="23"/>
  <c r="L64" i="23"/>
  <c r="L46" i="23" s="1"/>
  <c r="K64" i="23"/>
  <c r="K46" i="23" s="1"/>
  <c r="J64" i="23"/>
  <c r="J46" i="23" s="1"/>
  <c r="I64" i="23"/>
  <c r="I45" i="23" s="1"/>
  <c r="E64" i="23"/>
  <c r="E41" i="23" s="1"/>
  <c r="H64" i="23"/>
  <c r="G64" i="23"/>
  <c r="F64" i="23"/>
  <c r="F44" i="23" s="1"/>
  <c r="L39" i="23"/>
  <c r="K39" i="23"/>
  <c r="J39" i="23"/>
  <c r="I39" i="23"/>
  <c r="E39" i="23"/>
  <c r="H39" i="23"/>
  <c r="G39" i="23"/>
  <c r="F39" i="23"/>
  <c r="L30" i="23"/>
  <c r="K30" i="23"/>
  <c r="J30" i="23"/>
  <c r="I30" i="23"/>
  <c r="E30" i="23"/>
  <c r="H30" i="23"/>
  <c r="G30" i="23"/>
  <c r="F30" i="23"/>
  <c r="L29" i="23"/>
  <c r="K29" i="23"/>
  <c r="J29" i="23"/>
  <c r="I29" i="23"/>
  <c r="E29" i="23"/>
  <c r="H29" i="23"/>
  <c r="G29" i="23"/>
  <c r="F29" i="23"/>
  <c r="D23" i="23"/>
  <c r="D22" i="23"/>
  <c r="D21" i="23"/>
  <c r="D20" i="23"/>
  <c r="D19" i="23"/>
  <c r="D18" i="23"/>
  <c r="D17" i="23"/>
  <c r="D45" i="23" l="1"/>
  <c r="D65" i="23"/>
  <c r="D48" i="23" s="1"/>
  <c r="G43" i="27"/>
  <c r="G40" i="27"/>
  <c r="G44" i="27"/>
  <c r="I44" i="27"/>
  <c r="G41" i="27"/>
  <c r="F45" i="27"/>
  <c r="I41" i="27"/>
  <c r="F42" i="27"/>
  <c r="G46" i="27"/>
  <c r="F43" i="27"/>
  <c r="H43" i="27"/>
  <c r="F40" i="27"/>
  <c r="F47" i="27" s="1"/>
  <c r="F44" i="27"/>
  <c r="H40" i="27"/>
  <c r="H44" i="27"/>
  <c r="G31" i="27"/>
  <c r="F41" i="27"/>
  <c r="H31" i="27"/>
  <c r="H41" i="27"/>
  <c r="G45" i="27"/>
  <c r="H45" i="27"/>
  <c r="H46" i="27"/>
  <c r="J65" i="27"/>
  <c r="J51" i="27" s="1"/>
  <c r="H65" i="27"/>
  <c r="H54" i="27" s="1"/>
  <c r="E65" i="27"/>
  <c r="E49" i="27" s="1"/>
  <c r="D65" i="27"/>
  <c r="D48" i="27" s="1"/>
  <c r="H48" i="27"/>
  <c r="I65" i="27"/>
  <c r="I51" i="27" s="1"/>
  <c r="G65" i="27"/>
  <c r="G54" i="27" s="1"/>
  <c r="F65" i="27"/>
  <c r="F48" i="27" s="1"/>
  <c r="I48" i="27"/>
  <c r="G48" i="27"/>
  <c r="H49" i="27"/>
  <c r="G49" i="27"/>
  <c r="I49" i="27"/>
  <c r="D49" i="27"/>
  <c r="E31" i="27"/>
  <c r="E47" i="27"/>
  <c r="E66" i="27"/>
  <c r="J45" i="27"/>
  <c r="J40" i="27"/>
  <c r="J44" i="27"/>
  <c r="J46" i="27"/>
  <c r="J42" i="27"/>
  <c r="D51" i="27"/>
  <c r="E51" i="27"/>
  <c r="I46" i="27"/>
  <c r="J43" i="27"/>
  <c r="D50" i="27"/>
  <c r="I40" i="27"/>
  <c r="I52" i="27"/>
  <c r="J52" i="27"/>
  <c r="E54" i="27"/>
  <c r="I42" i="27"/>
  <c r="I45" i="27"/>
  <c r="D43" i="27"/>
  <c r="D46" i="27"/>
  <c r="D66" i="27" s="1"/>
  <c r="D63" i="27" s="1"/>
  <c r="H51" i="27"/>
  <c r="D46" i="23"/>
  <c r="D44" i="23"/>
  <c r="D43" i="23"/>
  <c r="D42" i="23"/>
  <c r="D41" i="23"/>
  <c r="H31" i="23"/>
  <c r="G31" i="23"/>
  <c r="E31" i="23"/>
  <c r="I31" i="23"/>
  <c r="I40" i="23"/>
  <c r="E40" i="23"/>
  <c r="J31" i="23"/>
  <c r="I41" i="23"/>
  <c r="J44" i="23"/>
  <c r="K44" i="23"/>
  <c r="K40" i="23"/>
  <c r="L40" i="23"/>
  <c r="K31" i="23"/>
  <c r="J43" i="23"/>
  <c r="L31" i="23"/>
  <c r="K43" i="23"/>
  <c r="J45" i="23"/>
  <c r="L45" i="23"/>
  <c r="K41" i="23"/>
  <c r="L41" i="23"/>
  <c r="J40" i="23"/>
  <c r="F31" i="23"/>
  <c r="L44" i="23"/>
  <c r="L43" i="23"/>
  <c r="J42" i="23"/>
  <c r="K42" i="23"/>
  <c r="H65" i="23"/>
  <c r="H53" i="23" s="1"/>
  <c r="L42" i="23"/>
  <c r="K45" i="23"/>
  <c r="J41" i="23"/>
  <c r="F43" i="23"/>
  <c r="F42" i="23"/>
  <c r="F41" i="23"/>
  <c r="F46" i="23"/>
  <c r="F40" i="23"/>
  <c r="F45" i="23"/>
  <c r="G45" i="23"/>
  <c r="G41" i="23"/>
  <c r="G46" i="23"/>
  <c r="G42" i="23"/>
  <c r="G44" i="23"/>
  <c r="G43" i="23"/>
  <c r="G40" i="23"/>
  <c r="H41" i="23"/>
  <c r="H45" i="23"/>
  <c r="H40" i="23"/>
  <c r="H43" i="23"/>
  <c r="H42" i="23"/>
  <c r="H46" i="23"/>
  <c r="H44" i="23"/>
  <c r="E46" i="23"/>
  <c r="E42" i="23"/>
  <c r="E45" i="23"/>
  <c r="E44" i="23"/>
  <c r="E43" i="23"/>
  <c r="K65" i="23"/>
  <c r="K54" i="23" s="1"/>
  <c r="J65" i="23"/>
  <c r="J54" i="23" s="1"/>
  <c r="I43" i="23"/>
  <c r="I44" i="23"/>
  <c r="G65" i="23"/>
  <c r="G48" i="23" s="1"/>
  <c r="F65" i="23"/>
  <c r="F51" i="23" s="1"/>
  <c r="I65" i="23"/>
  <c r="I54" i="23" s="1"/>
  <c r="E65" i="23"/>
  <c r="E54" i="23" s="1"/>
  <c r="I46" i="23"/>
  <c r="I42" i="23"/>
  <c r="L65" i="23"/>
  <c r="L54" i="23" s="1"/>
  <c r="D66" i="23" l="1"/>
  <c r="D63" i="23" s="1"/>
  <c r="D58" i="23" s="1"/>
  <c r="D52" i="23"/>
  <c r="D51" i="23"/>
  <c r="D50" i="23"/>
  <c r="D49" i="23"/>
  <c r="D54" i="23"/>
  <c r="D53" i="23"/>
  <c r="D55" i="23" s="1"/>
  <c r="E50" i="27"/>
  <c r="F66" i="27"/>
  <c r="F63" i="27" s="1"/>
  <c r="I54" i="27"/>
  <c r="D52" i="27"/>
  <c r="E53" i="27"/>
  <c r="E63" i="27"/>
  <c r="E56" i="27" s="1"/>
  <c r="H66" i="27"/>
  <c r="H63" i="27" s="1"/>
  <c r="H59" i="27" s="1"/>
  <c r="F52" i="27"/>
  <c r="G51" i="27"/>
  <c r="G66" i="27"/>
  <c r="G63" i="27" s="1"/>
  <c r="G61" i="27" s="1"/>
  <c r="H50" i="27"/>
  <c r="F49" i="27"/>
  <c r="D47" i="27"/>
  <c r="G52" i="27"/>
  <c r="G53" i="27"/>
  <c r="I50" i="27"/>
  <c r="E52" i="27"/>
  <c r="I53" i="27"/>
  <c r="G47" i="27"/>
  <c r="G50" i="27"/>
  <c r="H47" i="27"/>
  <c r="F53" i="27"/>
  <c r="F51" i="27"/>
  <c r="F59" i="27"/>
  <c r="F62" i="27"/>
  <c r="F56" i="27"/>
  <c r="F60" i="27"/>
  <c r="F58" i="27"/>
  <c r="F61" i="27"/>
  <c r="F57" i="27"/>
  <c r="D58" i="27"/>
  <c r="D59" i="27"/>
  <c r="D62" i="27"/>
  <c r="D56" i="27"/>
  <c r="D69" i="27" s="1"/>
  <c r="D61" i="27"/>
  <c r="D60" i="27"/>
  <c r="D70" i="27"/>
  <c r="D57" i="27"/>
  <c r="H53" i="27"/>
  <c r="F54" i="27"/>
  <c r="I66" i="27"/>
  <c r="I63" i="27" s="1"/>
  <c r="I47" i="27"/>
  <c r="J53" i="27"/>
  <c r="J54" i="27"/>
  <c r="H52" i="27"/>
  <c r="D53" i="27"/>
  <c r="D55" i="27" s="1"/>
  <c r="F50" i="27"/>
  <c r="J48" i="27"/>
  <c r="E48" i="27"/>
  <c r="J49" i="27"/>
  <c r="D54" i="27"/>
  <c r="J47" i="27"/>
  <c r="J66" i="27"/>
  <c r="J63" i="27" s="1"/>
  <c r="J50" i="27"/>
  <c r="D60" i="23"/>
  <c r="D61" i="23"/>
  <c r="D62" i="23"/>
  <c r="D70" i="23"/>
  <c r="D56" i="23"/>
  <c r="D69" i="23" s="1"/>
  <c r="D57" i="23"/>
  <c r="D47" i="23"/>
  <c r="H52" i="23"/>
  <c r="H48" i="23"/>
  <c r="K48" i="23"/>
  <c r="J66" i="23"/>
  <c r="J63" i="23" s="1"/>
  <c r="J59" i="23" s="1"/>
  <c r="K47" i="23"/>
  <c r="J48" i="23"/>
  <c r="K52" i="23"/>
  <c r="F49" i="23"/>
  <c r="K49" i="23"/>
  <c r="H54" i="23"/>
  <c r="H50" i="23"/>
  <c r="I66" i="23"/>
  <c r="I63" i="23" s="1"/>
  <c r="I62" i="23" s="1"/>
  <c r="F54" i="23"/>
  <c r="H51" i="23"/>
  <c r="L47" i="23"/>
  <c r="K66" i="23"/>
  <c r="K63" i="23" s="1"/>
  <c r="G51" i="23"/>
  <c r="H49" i="23"/>
  <c r="F50" i="23"/>
  <c r="G54" i="23"/>
  <c r="I47" i="23"/>
  <c r="L66" i="23"/>
  <c r="L63" i="23" s="1"/>
  <c r="J47" i="23"/>
  <c r="G49" i="23"/>
  <c r="E66" i="23"/>
  <c r="E63" i="23" s="1"/>
  <c r="E56" i="23" s="1"/>
  <c r="E47" i="23"/>
  <c r="F48" i="23"/>
  <c r="G53" i="23"/>
  <c r="E51" i="23"/>
  <c r="E52" i="23"/>
  <c r="E48" i="23"/>
  <c r="E49" i="23"/>
  <c r="E53" i="23"/>
  <c r="H66" i="23"/>
  <c r="H63" i="23" s="1"/>
  <c r="H47" i="23"/>
  <c r="F47" i="23"/>
  <c r="F66" i="23"/>
  <c r="F63" i="23" s="1"/>
  <c r="G50" i="23"/>
  <c r="G52" i="23"/>
  <c r="E50" i="23"/>
  <c r="G47" i="23"/>
  <c r="G66" i="23"/>
  <c r="G63" i="23" s="1"/>
  <c r="L52" i="23"/>
  <c r="L53" i="23"/>
  <c r="L48" i="23"/>
  <c r="L49" i="23"/>
  <c r="L50" i="23"/>
  <c r="L51" i="23"/>
  <c r="I49" i="23"/>
  <c r="I51" i="23"/>
  <c r="I52" i="23"/>
  <c r="I48" i="23"/>
  <c r="I53" i="23"/>
  <c r="F53" i="23"/>
  <c r="F52" i="23"/>
  <c r="J52" i="23"/>
  <c r="J49" i="23"/>
  <c r="J51" i="23"/>
  <c r="J50" i="23"/>
  <c r="J53" i="23"/>
  <c r="I50" i="23"/>
  <c r="K50" i="23"/>
  <c r="K53" i="23"/>
  <c r="K51" i="23"/>
  <c r="D59" i="23" l="1"/>
  <c r="G62" i="27"/>
  <c r="E60" i="27"/>
  <c r="E61" i="27"/>
  <c r="G59" i="27"/>
  <c r="E57" i="27"/>
  <c r="E58" i="27"/>
  <c r="G58" i="27"/>
  <c r="G60" i="27"/>
  <c r="G57" i="27"/>
  <c r="G56" i="27"/>
  <c r="G68" i="27" s="1"/>
  <c r="E62" i="27"/>
  <c r="H57" i="27"/>
  <c r="E59" i="27"/>
  <c r="H61" i="27"/>
  <c r="H58" i="27"/>
  <c r="H62" i="27"/>
  <c r="H60" i="27"/>
  <c r="E55" i="27"/>
  <c r="F55" i="27"/>
  <c r="H56" i="27"/>
  <c r="H68" i="27" s="1"/>
  <c r="G55" i="27"/>
  <c r="H55" i="27"/>
  <c r="I55" i="27"/>
  <c r="E68" i="27"/>
  <c r="F68" i="27"/>
  <c r="J55" i="27"/>
  <c r="I59" i="27"/>
  <c r="I60" i="27"/>
  <c r="I58" i="27"/>
  <c r="I57" i="27"/>
  <c r="I62" i="27"/>
  <c r="I56" i="27"/>
  <c r="I68" i="27" s="1"/>
  <c r="I61" i="27"/>
  <c r="J60" i="27"/>
  <c r="J62" i="27"/>
  <c r="J56" i="27"/>
  <c r="J68" i="27" s="1"/>
  <c r="J59" i="27"/>
  <c r="J58" i="27"/>
  <c r="J61" i="27"/>
  <c r="J57" i="27"/>
  <c r="J62" i="23"/>
  <c r="J61" i="23"/>
  <c r="J57" i="23"/>
  <c r="J56" i="23"/>
  <c r="J58" i="23"/>
  <c r="J60" i="23"/>
  <c r="K60" i="23"/>
  <c r="K58" i="23"/>
  <c r="K62" i="23"/>
  <c r="K55" i="23"/>
  <c r="H55" i="23"/>
  <c r="I57" i="23"/>
  <c r="K61" i="23"/>
  <c r="I61" i="23"/>
  <c r="K56" i="23"/>
  <c r="I60" i="23"/>
  <c r="I59" i="23"/>
  <c r="K57" i="23"/>
  <c r="I56" i="23"/>
  <c r="I58" i="23"/>
  <c r="K59" i="23"/>
  <c r="E60" i="23"/>
  <c r="L57" i="23"/>
  <c r="L56" i="23"/>
  <c r="L58" i="23"/>
  <c r="L60" i="23"/>
  <c r="L62" i="23"/>
  <c r="L59" i="23"/>
  <c r="L61" i="23"/>
  <c r="E58" i="23"/>
  <c r="E62" i="23"/>
  <c r="J55" i="23"/>
  <c r="E57" i="23"/>
  <c r="G55" i="23"/>
  <c r="E59" i="23"/>
  <c r="F55" i="23"/>
  <c r="E61" i="23"/>
  <c r="G61" i="23"/>
  <c r="G57" i="23"/>
  <c r="G59" i="23"/>
  <c r="G62" i="23"/>
  <c r="G58" i="23"/>
  <c r="G56" i="23"/>
  <c r="G60" i="23"/>
  <c r="L55" i="23"/>
  <c r="I55" i="23"/>
  <c r="E55" i="23"/>
  <c r="H62" i="23"/>
  <c r="H58" i="23"/>
  <c r="H60" i="23"/>
  <c r="H56" i="23"/>
  <c r="H59" i="23"/>
  <c r="H61" i="23"/>
  <c r="H57" i="23"/>
  <c r="F61" i="23"/>
  <c r="F57" i="23"/>
  <c r="F62" i="23"/>
  <c r="F60" i="23"/>
  <c r="F58" i="23"/>
  <c r="F56" i="23"/>
  <c r="F59" i="23"/>
  <c r="E69" i="27" l="1"/>
  <c r="E67" i="27"/>
  <c r="E70" i="27"/>
  <c r="J69" i="27"/>
  <c r="J67" i="27"/>
  <c r="J70" i="27"/>
  <c r="F69" i="27"/>
  <c r="F67" i="27"/>
  <c r="F70" i="27"/>
  <c r="H69" i="27"/>
  <c r="H67" i="27"/>
  <c r="H70" i="27"/>
  <c r="G69" i="27"/>
  <c r="G67" i="27"/>
  <c r="G70" i="27"/>
  <c r="I69" i="27"/>
  <c r="I70" i="27"/>
  <c r="I67" i="27"/>
  <c r="F68" i="23"/>
  <c r="F69" i="23" s="1"/>
  <c r="J68" i="23"/>
  <c r="J69" i="23" s="1"/>
  <c r="L68" i="23"/>
  <c r="L70" i="23" s="1"/>
  <c r="E68" i="23"/>
  <c r="I68" i="23"/>
  <c r="H68" i="23"/>
  <c r="H70" i="23" s="1"/>
  <c r="G68" i="23"/>
  <c r="G67" i="23" s="1"/>
  <c r="K68" i="23"/>
  <c r="K70" i="23" s="1"/>
  <c r="F70" i="23" l="1"/>
  <c r="J75" i="23" s="1"/>
  <c r="J80" i="23" s="1"/>
  <c r="F67" i="23"/>
  <c r="K92" i="23"/>
  <c r="K97" i="23" s="1"/>
  <c r="J92" i="23"/>
  <c r="J97" i="23" s="1"/>
  <c r="K95" i="23"/>
  <c r="K100" i="23" s="1"/>
  <c r="J94" i="23"/>
  <c r="J99" i="23" s="1"/>
  <c r="L92" i="23"/>
  <c r="L97" i="23" s="1"/>
  <c r="J95" i="23"/>
  <c r="J100" i="23" s="1"/>
  <c r="L95" i="23"/>
  <c r="L100" i="23" s="1"/>
  <c r="K94" i="23"/>
  <c r="K99" i="23" s="1"/>
  <c r="L94" i="23"/>
  <c r="L99" i="23" s="1"/>
  <c r="L69" i="23"/>
  <c r="L67" i="23"/>
  <c r="J67" i="23"/>
  <c r="J70" i="23"/>
  <c r="H67" i="23"/>
  <c r="K67" i="23"/>
  <c r="G70" i="23"/>
  <c r="J82" i="23" s="1"/>
  <c r="J87" i="23" s="1"/>
  <c r="H69" i="23"/>
  <c r="I67" i="23"/>
  <c r="I70" i="23"/>
  <c r="I69" i="23"/>
  <c r="K69" i="23"/>
  <c r="G69" i="23"/>
  <c r="E67" i="23"/>
  <c r="E69" i="23"/>
  <c r="E70" i="23"/>
  <c r="L73" i="23"/>
  <c r="L78" i="23" s="1"/>
  <c r="K73" i="23"/>
  <c r="K78" i="23" s="1"/>
  <c r="J73" i="23"/>
  <c r="J78" i="23" s="1"/>
  <c r="J72" i="23" l="1"/>
  <c r="J77" i="23" s="1"/>
  <c r="K72" i="23"/>
  <c r="K77" i="23" s="1"/>
  <c r="L75" i="23"/>
  <c r="L80" i="23" s="1"/>
  <c r="L72" i="23"/>
  <c r="L77" i="23" s="1"/>
  <c r="K75" i="23"/>
  <c r="K80" i="23" s="1"/>
  <c r="J74" i="23"/>
  <c r="J79" i="23" s="1"/>
  <c r="K74" i="23"/>
  <c r="K79" i="23" s="1"/>
  <c r="L74" i="23"/>
  <c r="L79" i="23" s="1"/>
  <c r="J103" i="23"/>
  <c r="J108" i="23" s="1"/>
  <c r="L103" i="23"/>
  <c r="L108" i="23" s="1"/>
  <c r="K103" i="23"/>
  <c r="K108" i="23" s="1"/>
  <c r="J102" i="23"/>
  <c r="J107" i="23" s="1"/>
  <c r="K102" i="23"/>
  <c r="K107" i="23" s="1"/>
  <c r="L102" i="23"/>
  <c r="L107" i="23" s="1"/>
  <c r="K104" i="23"/>
  <c r="K109" i="23" s="1"/>
  <c r="K105" i="23"/>
  <c r="K110" i="23" s="1"/>
  <c r="L105" i="23"/>
  <c r="L110" i="23" s="1"/>
  <c r="J105" i="23"/>
  <c r="J110" i="23" s="1"/>
  <c r="L104" i="23"/>
  <c r="L109" i="23" s="1"/>
  <c r="J104" i="23"/>
  <c r="J109" i="23" s="1"/>
  <c r="J93" i="23"/>
  <c r="J98" i="23" s="1"/>
  <c r="K93" i="23"/>
  <c r="K98" i="23" s="1"/>
  <c r="L93" i="23"/>
  <c r="L98" i="23" s="1"/>
  <c r="K85" i="23"/>
  <c r="K90" i="23" s="1"/>
  <c r="L84" i="23"/>
  <c r="L89" i="23" s="1"/>
  <c r="L82" i="23"/>
  <c r="L87" i="23" s="1"/>
  <c r="K82" i="23"/>
  <c r="K87" i="23" s="1"/>
  <c r="J85" i="23"/>
  <c r="J90" i="23" s="1"/>
  <c r="L85" i="23"/>
  <c r="L90" i="23" s="1"/>
  <c r="K84" i="23"/>
  <c r="K89" i="23" s="1"/>
  <c r="J84" i="23"/>
  <c r="J89" i="23" s="1"/>
  <c r="L83" i="23"/>
  <c r="L88" i="23" s="1"/>
  <c r="K83" i="23"/>
  <c r="K88" i="23" s="1"/>
  <c r="J83" i="23"/>
  <c r="J88" i="2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Pouttu, Outi</author>
  </authors>
  <commentList>
    <comment ref="B70" authorId="0" shapeId="0" xr:uid="{53A9DBC8-3570-4267-A5AB-8A013E54B57B}">
      <text>
        <r>
          <rPr>
            <sz val="9"/>
            <color indexed="81"/>
            <rFont val="Tahoma"/>
            <family val="2"/>
          </rPr>
          <t>acc. to 5.12.6, Annex 5, MEPC 83/WP.10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Pouttu, Outi</author>
  </authors>
  <commentList>
    <comment ref="B70" authorId="0" shapeId="0" xr:uid="{79D2C38B-4E47-499F-919E-097D17FECE1B}">
      <text>
        <r>
          <rPr>
            <sz val="9"/>
            <color indexed="81"/>
            <rFont val="Tahoma"/>
            <family val="2"/>
          </rPr>
          <t>acc. to 5.12.6, Annex 5, MEPC 83/WP.10</t>
        </r>
      </text>
    </comment>
  </commentList>
</comments>
</file>

<file path=xl/sharedStrings.xml><?xml version="1.0" encoding="utf-8"?>
<sst xmlns="http://schemas.openxmlformats.org/spreadsheetml/2006/main" count="353" uniqueCount="108">
  <si>
    <t>LHV, CH4</t>
  </si>
  <si>
    <t>MJ/kg</t>
  </si>
  <si>
    <t>LHV, C2H6</t>
  </si>
  <si>
    <t>LHV, C3H8</t>
  </si>
  <si>
    <t>Mole mass, CH4</t>
  </si>
  <si>
    <t>Mole mass, C2H6</t>
  </si>
  <si>
    <t>Mole mass, C3H8</t>
  </si>
  <si>
    <t>g/mol</t>
  </si>
  <si>
    <t>MJ/mol</t>
  </si>
  <si>
    <t>mol-%</t>
  </si>
  <si>
    <t>Constants</t>
  </si>
  <si>
    <t>input</t>
  </si>
  <si>
    <t>calculated</t>
  </si>
  <si>
    <t>constant</t>
  </si>
  <si>
    <t>%</t>
  </si>
  <si>
    <t>LHV, H2</t>
  </si>
  <si>
    <t>Mole mass, H2</t>
  </si>
  <si>
    <t>LHV, N2</t>
  </si>
  <si>
    <t>Mole mass, N2</t>
  </si>
  <si>
    <t>SUM, all</t>
  </si>
  <si>
    <t>w-%</t>
  </si>
  <si>
    <t>energy-%</t>
  </si>
  <si>
    <t>Engine output</t>
  </si>
  <si>
    <t>kW</t>
  </si>
  <si>
    <t>Engine efficiency</t>
  </si>
  <si>
    <t>kJ/s</t>
  </si>
  <si>
    <t>g/kWh</t>
  </si>
  <si>
    <t>Required fuel heat flow</t>
  </si>
  <si>
    <t>kg/h</t>
  </si>
  <si>
    <t>Fuel mol mass, average</t>
  </si>
  <si>
    <t>Fuel methane mass flow, CH4</t>
  </si>
  <si>
    <t>Fuel ethane mass flow, C2H6</t>
  </si>
  <si>
    <t>Fuel propane mass flow, C3H8</t>
  </si>
  <si>
    <t>Fuel hydrogen mass flow, H2</t>
  </si>
  <si>
    <t>Fuel nitrogen mass flow, N2</t>
  </si>
  <si>
    <t>Fuel mass flow, total</t>
  </si>
  <si>
    <t>Colour codes:</t>
  </si>
  <si>
    <t>The values are not adopted from any specific standard.</t>
  </si>
  <si>
    <t>Australia N WS</t>
  </si>
  <si>
    <t>Norway</t>
  </si>
  <si>
    <t>USA - Alaska</t>
  </si>
  <si>
    <t>LHV, C4H10</t>
  </si>
  <si>
    <t>Mole mass, C4H10</t>
  </si>
  <si>
    <t>Fuel butane mass flow, C4H10</t>
  </si>
  <si>
    <t>g/h</t>
  </si>
  <si>
    <t>Fuel lower heating value (LHV), average</t>
  </si>
  <si>
    <t>Methane emissions, expected</t>
  </si>
  <si>
    <t>Methane emissions, expected mass flow</t>
  </si>
  <si>
    <t>Cslip-CH4 %</t>
  </si>
  <si>
    <t>CH4 slip %</t>
  </si>
  <si>
    <t>Mole mass, CO2</t>
  </si>
  <si>
    <t>C2H6</t>
  </si>
  <si>
    <t>C3H8</t>
  </si>
  <si>
    <t>C4H10</t>
  </si>
  <si>
    <t>H2</t>
  </si>
  <si>
    <t>N2</t>
  </si>
  <si>
    <t>CO2</t>
  </si>
  <si>
    <t>Pipe gas, example</t>
  </si>
  <si>
    <t>Netherlands</t>
  </si>
  <si>
    <t>no</t>
  </si>
  <si>
    <t>LHV, CO2</t>
  </si>
  <si>
    <t>Fuel carbon dioxide mass flow, CO2</t>
  </si>
  <si>
    <t>90 mol-% methane + 10 mol-% varying component</t>
  </si>
  <si>
    <t>Methane emission mass flow per consumed methane mass flow</t>
  </si>
  <si>
    <t>Methane slip Cslip-CH4, IMO formula</t>
  </si>
  <si>
    <t>Examples of LNG compositions acc. to ISO 23306:2020 E</t>
  </si>
  <si>
    <t>name</t>
  </si>
  <si>
    <t>Option 1</t>
  </si>
  <si>
    <t>Option 3, Ref A</t>
  </si>
  <si>
    <t>Option 3, Ref B</t>
  </si>
  <si>
    <t>Option 2</t>
  </si>
  <si>
    <t>REF A</t>
  </si>
  <si>
    <t>REF B</t>
  </si>
  <si>
    <t>Reference gases</t>
  </si>
  <si>
    <t>Certification gas: Australia N WS</t>
  </si>
  <si>
    <t>Certification gas: Norway</t>
  </si>
  <si>
    <t>Certification gas: USA - Alaska</t>
  </si>
  <si>
    <t>Certification gas: Netherlands</t>
  </si>
  <si>
    <t>REF
100% CH4</t>
  </si>
  <si>
    <t>Gases in certification tests</t>
  </si>
  <si>
    <t>Onboard methane emission calculation relative to expected emissions</t>
  </si>
  <si>
    <t>Onboard methane emission mass flow calc, option 1</t>
  </si>
  <si>
    <t>Onboard methane emission mass flow calc, option 2</t>
  </si>
  <si>
    <t>Onboard methane emission mass flow calc, option 3, Ref A</t>
  </si>
  <si>
    <t>Onboard methane emission mass flow calc, option 3, Ref B</t>
  </si>
  <si>
    <t>Test cases (onboard)</t>
  </si>
  <si>
    <t>Gas composition</t>
  </si>
  <si>
    <t>Fuel methane, CH4, mass fraction</t>
  </si>
  <si>
    <t>Fuel ethane, C2H6, mass fraction</t>
  </si>
  <si>
    <t>Fuel propane, C3H8, mass fraction</t>
  </si>
  <si>
    <t>Fuel butane, C4H10, mass fraction</t>
  </si>
  <si>
    <t>Fuel hydrogen, H2, mass fraction</t>
  </si>
  <si>
    <t>Fuel nitrogen, N2, mass fraction</t>
  </si>
  <si>
    <t>Fuel carbon dioxide, CO2, mass fraction</t>
  </si>
  <si>
    <t>Fuel methane, CH4, mol fraction</t>
  </si>
  <si>
    <t>Fuel ethane, C2H6, mol fraction</t>
  </si>
  <si>
    <t>Fuel propane, C3H8, mol fraction</t>
  </si>
  <si>
    <t>Fuel butane, C4H10, mol fraction</t>
  </si>
  <si>
    <t>Fuel hydrogen, H2, mol fraction</t>
  </si>
  <si>
    <t>Fuel nitrogen, N2, mol fraction</t>
  </si>
  <si>
    <t>Fuel carbon dioxide, CO2, mol fraction</t>
  </si>
  <si>
    <t>Fuel methane, CH4, energy fraction</t>
  </si>
  <si>
    <t>Fuel ethane, C2H6, energy fraction</t>
  </si>
  <si>
    <t>Fuel propane, C3H8, energy fraction</t>
  </si>
  <si>
    <t>Fuel butane, C4H10, energy fraction</t>
  </si>
  <si>
    <t>Fuel hydrogen, H2, energy fraction</t>
  </si>
  <si>
    <t>Fuel nitrogen, N2, energy fraction</t>
  </si>
  <si>
    <t>Fuel carbon dioxide, CO2, energy fraction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</si>
</sst>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1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1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6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0" borderId="7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1" fontId="7" fillId="0" borderId="10" xfId="0" applyNumberFormat="1" applyFont="1" applyBorder="1" applyAlignment="1">
      <alignment horizontal="center"/>
    </xf>
    <xf numFmtId="1" fontId="7" fillId="0" borderId="11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8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19" xfId="0" applyNumberFormat="1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2" fontId="7" fillId="0" borderId="11" xfId="0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0" fontId="5" fillId="0" borderId="15" xfId="0" applyFont="1" applyBorder="1"/>
    <xf numFmtId="0" fontId="5" fillId="0" borderId="13" xfId="0" applyFont="1" applyBorder="1"/>
    <xf numFmtId="164" fontId="7" fillId="0" borderId="10" xfId="0" applyNumberFormat="1" applyFont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2" fontId="9" fillId="0" borderId="10" xfId="0" applyNumberFormat="1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5" fillId="0" borderId="18" xfId="0" applyFont="1" applyBorder="1"/>
    <xf numFmtId="0" fontId="5" fillId="0" borderId="2" xfId="0" applyFont="1" applyBorder="1"/>
    <xf numFmtId="164" fontId="7" fillId="0" borderId="2" xfId="0" applyNumberFormat="1" applyFont="1" applyBorder="1" applyAlignment="1">
      <alignment horizontal="center"/>
    </xf>
    <xf numFmtId="164" fontId="7" fillId="0" borderId="12" xfId="0" applyNumberFormat="1" applyFont="1" applyBorder="1" applyAlignment="1">
      <alignment horizontal="center"/>
    </xf>
    <xf numFmtId="164" fontId="7" fillId="0" borderId="20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164" fontId="7" fillId="0" borderId="19" xfId="0" applyNumberFormat="1" applyFont="1" applyBorder="1" applyAlignment="1">
      <alignment horizontal="center"/>
    </xf>
    <xf numFmtId="1" fontId="7" fillId="0" borderId="5" xfId="0" applyNumberFormat="1" applyFont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0" fontId="5" fillId="0" borderId="14" xfId="0" applyFont="1" applyBorder="1"/>
    <xf numFmtId="165" fontId="7" fillId="0" borderId="1" xfId="0" applyNumberFormat="1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1" fontId="7" fillId="0" borderId="19" xfId="0" applyNumberFormat="1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1" fontId="7" fillId="0" borderId="22" xfId="0" applyNumberFormat="1" applyFont="1" applyBorder="1" applyAlignment="1">
      <alignment horizontal="center"/>
    </xf>
    <xf numFmtId="2" fontId="6" fillId="0" borderId="21" xfId="0" applyNumberFormat="1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2" fontId="6" fillId="0" borderId="23" xfId="0" applyNumberFormat="1" applyFont="1" applyBorder="1" applyAlignment="1">
      <alignment horizontal="center"/>
    </xf>
    <xf numFmtId="2" fontId="7" fillId="0" borderId="22" xfId="0" applyNumberFormat="1" applyFont="1" applyBorder="1" applyAlignment="1">
      <alignment horizontal="center"/>
    </xf>
    <xf numFmtId="164" fontId="7" fillId="0" borderId="21" xfId="0" applyNumberFormat="1" applyFont="1" applyBorder="1" applyAlignment="1">
      <alignment horizontal="center"/>
    </xf>
    <xf numFmtId="164" fontId="7" fillId="0" borderId="24" xfId="0" applyNumberFormat="1" applyFont="1" applyBorder="1" applyAlignment="1">
      <alignment horizontal="center"/>
    </xf>
    <xf numFmtId="164" fontId="7" fillId="0" borderId="22" xfId="0" applyNumberFormat="1" applyFont="1" applyBorder="1" applyAlignment="1">
      <alignment horizontal="center"/>
    </xf>
    <xf numFmtId="164" fontId="7" fillId="0" borderId="17" xfId="0" applyNumberFormat="1" applyFont="1" applyBorder="1" applyAlignment="1">
      <alignment horizontal="center"/>
    </xf>
    <xf numFmtId="164" fontId="7" fillId="0" borderId="23" xfId="0" applyNumberFormat="1" applyFont="1" applyBorder="1" applyAlignment="1">
      <alignment horizontal="center"/>
    </xf>
    <xf numFmtId="1" fontId="7" fillId="0" borderId="21" xfId="0" applyNumberFormat="1" applyFont="1" applyBorder="1" applyAlignment="1">
      <alignment horizontal="center"/>
    </xf>
    <xf numFmtId="165" fontId="7" fillId="0" borderId="17" xfId="0" applyNumberFormat="1" applyFont="1" applyBorder="1" applyAlignment="1">
      <alignment horizontal="center"/>
    </xf>
    <xf numFmtId="1" fontId="7" fillId="0" borderId="23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" fontId="6" fillId="0" borderId="3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2" fontId="9" fillId="0" borderId="6" xfId="0" applyNumberFormat="1" applyFont="1" applyBorder="1" applyAlignment="1">
      <alignment horizontal="center"/>
    </xf>
    <xf numFmtId="2" fontId="9" fillId="0" borderId="21" xfId="0" applyNumberFormat="1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2" fontId="9" fillId="0" borderId="22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164" fontId="5" fillId="0" borderId="1" xfId="0" applyNumberFormat="1" applyFont="1" applyBorder="1"/>
    <xf numFmtId="1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" fontId="5" fillId="0" borderId="0" xfId="0" applyNumberFormat="1" applyFont="1"/>
    <xf numFmtId="2" fontId="7" fillId="0" borderId="0" xfId="0" applyNumberFormat="1" applyFont="1" applyAlignment="1">
      <alignment horizontal="center"/>
    </xf>
    <xf numFmtId="0" fontId="4" fillId="0" borderId="31" xfId="0" applyFont="1" applyBorder="1"/>
    <xf numFmtId="1" fontId="5" fillId="0" borderId="32" xfId="0" applyNumberFormat="1" applyFont="1" applyBorder="1"/>
    <xf numFmtId="164" fontId="5" fillId="0" borderId="32" xfId="0" applyNumberFormat="1" applyFont="1" applyBorder="1" applyAlignment="1">
      <alignment horizontal="center"/>
    </xf>
    <xf numFmtId="0" fontId="5" fillId="0" borderId="32" xfId="0" applyFont="1" applyBorder="1"/>
    <xf numFmtId="0" fontId="5" fillId="0" borderId="33" xfId="0" applyFont="1" applyBorder="1"/>
    <xf numFmtId="1" fontId="5" fillId="0" borderId="8" xfId="0" applyNumberFormat="1" applyFont="1" applyBorder="1" applyAlignment="1">
      <alignment horizontal="center"/>
    </xf>
    <xf numFmtId="0" fontId="4" fillId="0" borderId="34" xfId="0" applyFont="1" applyBorder="1"/>
    <xf numFmtId="0" fontId="5" fillId="0" borderId="35" xfId="0" applyFont="1" applyBorder="1"/>
    <xf numFmtId="2" fontId="5" fillId="0" borderId="8" xfId="0" applyNumberFormat="1" applyFont="1" applyBorder="1" applyAlignment="1">
      <alignment horizontal="center"/>
    </xf>
    <xf numFmtId="0" fontId="5" fillId="0" borderId="36" xfId="0" applyFont="1" applyBorder="1"/>
    <xf numFmtId="0" fontId="5" fillId="0" borderId="37" xfId="0" applyFont="1" applyBorder="1" applyAlignment="1">
      <alignment horizontal="center"/>
    </xf>
    <xf numFmtId="0" fontId="5" fillId="0" borderId="37" xfId="0" applyFont="1" applyBorder="1"/>
    <xf numFmtId="1" fontId="5" fillId="0" borderId="37" xfId="0" applyNumberFormat="1" applyFont="1" applyBorder="1"/>
    <xf numFmtId="2" fontId="5" fillId="0" borderId="10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" fontId="7" fillId="0" borderId="9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1" fontId="7" fillId="0" borderId="38" xfId="0" applyNumberFormat="1" applyFont="1" applyBorder="1" applyAlignment="1">
      <alignment horizontal="center"/>
    </xf>
    <xf numFmtId="2" fontId="6" fillId="0" borderId="2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5" fillId="0" borderId="38" xfId="0" applyFont="1" applyBorder="1"/>
    <xf numFmtId="165" fontId="5" fillId="0" borderId="0" xfId="0" applyNumberFormat="1" applyFont="1" applyAlignment="1">
      <alignment horizontal="center"/>
    </xf>
    <xf numFmtId="0" fontId="5" fillId="0" borderId="4" xfId="0" applyFont="1" applyBorder="1"/>
    <xf numFmtId="0" fontId="0" fillId="0" borderId="7" xfId="0" applyBorder="1"/>
    <xf numFmtId="0" fontId="0" fillId="0" borderId="9" xfId="0" applyBorder="1"/>
    <xf numFmtId="0" fontId="5" fillId="0" borderId="5" xfId="0" applyFont="1" applyBorder="1"/>
    <xf numFmtId="0" fontId="0" fillId="0" borderId="1" xfId="0" applyBorder="1"/>
    <xf numFmtId="0" fontId="4" fillId="0" borderId="25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28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27" xfId="0" applyFont="1" applyBorder="1"/>
    <xf numFmtId="0" fontId="0" fillId="0" borderId="16" xfId="0" applyBorder="1"/>
    <xf numFmtId="0" fontId="4" fillId="0" borderId="39" xfId="0" applyFont="1" applyBorder="1" applyAlignment="1">
      <alignment horizontal="center" wrapText="1"/>
    </xf>
    <xf numFmtId="0" fontId="0" fillId="0" borderId="40" xfId="0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Certification test run with "Norway" LNG</a:t>
            </a:r>
          </a:p>
        </c:rich>
      </c:tx>
      <c:layout>
        <c:manualLayout>
          <c:xMode val="edge"/>
          <c:yMode val="edge"/>
          <c:x val="0.16480109666275777"/>
          <c:y val="1.72722180905404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en-FI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Onboard_examples_calc!$B$87</c:f>
              <c:strCache>
                <c:ptCount val="1"/>
                <c:pt idx="0">
                  <c:v>Option 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Onboard_examples_calc!$J$27:$L$27</c:f>
              <c:strCache>
                <c:ptCount val="3"/>
                <c:pt idx="0">
                  <c:v>Australia N WS</c:v>
                </c:pt>
                <c:pt idx="1">
                  <c:v>Norway</c:v>
                </c:pt>
                <c:pt idx="2">
                  <c:v>USA - Alaska</c:v>
                </c:pt>
              </c:strCache>
            </c:strRef>
          </c:cat>
          <c:val>
            <c:numRef>
              <c:f>Onboard_examples_calc!$J$87:$L$87</c:f>
              <c:numCache>
                <c:formatCode>0.00</c:formatCode>
                <c:ptCount val="3"/>
                <c:pt idx="0">
                  <c:v>1.1200637306178325</c:v>
                </c:pt>
                <c:pt idx="1">
                  <c:v>1</c:v>
                </c:pt>
                <c:pt idx="2">
                  <c:v>0.85043584133997752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8E-476F-856F-EE3EEBECFF7D}"/>
            </c:ext>
          </c:extLst>
        </c:ser>
        <c:ser>
          <c:idx val="0"/>
          <c:order val="1"/>
          <c:tx>
            <c:strRef>
              <c:f>Onboard_examples_calc!$B$88</c:f>
              <c:strCache>
                <c:ptCount val="1"/>
                <c:pt idx="0">
                  <c:v>Option 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Onboard_examples_calc!$J$27:$L$27</c:f>
              <c:strCache>
                <c:ptCount val="3"/>
                <c:pt idx="0">
                  <c:v>Australia N WS</c:v>
                </c:pt>
                <c:pt idx="1">
                  <c:v>Norway</c:v>
                </c:pt>
                <c:pt idx="2">
                  <c:v>USA - Alaska</c:v>
                </c:pt>
              </c:strCache>
            </c:strRef>
          </c:cat>
          <c:val>
            <c:numRef>
              <c:f>Onboard_examples_calc!$J$88:$L$88</c:f>
              <c:numCache>
                <c:formatCode>0.00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0.99999999999999978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8E-476F-856F-EE3EEBECF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2585903"/>
        <c:axId val="1012586383"/>
      </c:barChart>
      <c:catAx>
        <c:axId val="10125859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On board LNG</a:t>
                </a:r>
              </a:p>
            </c:rich>
          </c:tx>
          <c:layout>
            <c:manualLayout>
              <c:xMode val="edge"/>
              <c:yMode val="edge"/>
              <c:x val="0.37031309419521358"/>
              <c:y val="0.917767695013429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FI"/>
          </a:p>
        </c:txPr>
        <c:crossAx val="1012586383"/>
        <c:crosses val="autoZero"/>
        <c:auto val="1"/>
        <c:lblAlgn val="ctr"/>
        <c:lblOffset val="100"/>
        <c:noMultiLvlLbl val="0"/>
      </c:catAx>
      <c:valAx>
        <c:axId val="1012586383"/>
        <c:scaling>
          <c:orientation val="minMax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800" b="0" i="0" u="none" strike="noStrike" kern="1200" baseline="0">
                    <a:solidFill>
                      <a:sysClr val="windowText" lastClr="000000">
                        <a:lumMod val="85000"/>
                        <a:lumOff val="15000"/>
                      </a:sysClr>
                    </a:solidFill>
                  </a:rPr>
                  <a:t>onboard calculation relative to expected emissions [ ]</a:t>
                </a:r>
              </a:p>
            </c:rich>
          </c:tx>
          <c:layout>
            <c:manualLayout>
              <c:xMode val="edge"/>
              <c:yMode val="edge"/>
              <c:x val="1.250930400005516E-2"/>
              <c:y val="0.13877095611115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FI"/>
          </a:p>
        </c:txPr>
        <c:crossAx val="10125859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249884325153145"/>
          <c:y val="0.63790897890028442"/>
          <c:w val="0.15065884599934778"/>
          <c:h val="0.159728965876943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en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75000"/>
          <a:lumOff val="25000"/>
        </a:schemeClr>
      </a:solidFill>
      <a:round/>
    </a:ln>
    <a:effectLst/>
  </c:spPr>
  <c:txPr>
    <a:bodyPr/>
    <a:lstStyle/>
    <a:p>
      <a:pPr>
        <a:defRPr sz="1800">
          <a:solidFill>
            <a:schemeClr val="tx1">
              <a:lumMod val="85000"/>
              <a:lumOff val="15000"/>
            </a:schemeClr>
          </a:solidFill>
        </a:defRPr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Certification test run with "USA - Alaska" LNG</a:t>
            </a:r>
          </a:p>
        </c:rich>
      </c:tx>
      <c:layout>
        <c:manualLayout>
          <c:xMode val="edge"/>
          <c:yMode val="edge"/>
          <c:x val="0.11860179682210878"/>
          <c:y val="1.72871474595946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en-FI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Onboard_examples_calc!$B$77</c:f>
              <c:strCache>
                <c:ptCount val="1"/>
                <c:pt idx="0">
                  <c:v>Option 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Onboard_examples_calc!$J$27:$L$27</c:f>
              <c:strCache>
                <c:ptCount val="3"/>
                <c:pt idx="0">
                  <c:v>Australia N WS</c:v>
                </c:pt>
                <c:pt idx="1">
                  <c:v>Norway</c:v>
                </c:pt>
                <c:pt idx="2">
                  <c:v>USA - Alaska</c:v>
                </c:pt>
              </c:strCache>
            </c:strRef>
          </c:cat>
          <c:val>
            <c:numRef>
              <c:f>Onboard_examples_calc!$J$97:$L$97</c:f>
              <c:numCache>
                <c:formatCode>0.00</c:formatCode>
                <c:ptCount val="3"/>
                <c:pt idx="0">
                  <c:v>1.3170467143682696</c:v>
                </c:pt>
                <c:pt idx="1">
                  <c:v>1.1758676567821551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AE-4F36-84E6-77B1E218ADFE}"/>
            </c:ext>
          </c:extLst>
        </c:ser>
        <c:ser>
          <c:idx val="0"/>
          <c:order val="1"/>
          <c:tx>
            <c:strRef>
              <c:f>Onboard_examples_calc!$B$78</c:f>
              <c:strCache>
                <c:ptCount val="1"/>
                <c:pt idx="0">
                  <c:v>Option 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Onboard_examples_calc!$J$27:$L$27</c:f>
              <c:strCache>
                <c:ptCount val="3"/>
                <c:pt idx="0">
                  <c:v>Australia N WS</c:v>
                </c:pt>
                <c:pt idx="1">
                  <c:v>Norway</c:v>
                </c:pt>
                <c:pt idx="2">
                  <c:v>USA - Alaska</c:v>
                </c:pt>
              </c:strCache>
            </c:strRef>
          </c:cat>
          <c:val>
            <c:numRef>
              <c:f>Onboard_examples_calc!$J$98:$L$98</c:f>
              <c:numCache>
                <c:formatCode>0.00</c:formatCode>
                <c:ptCount val="3"/>
                <c:pt idx="0">
                  <c:v>1.0000000000000002</c:v>
                </c:pt>
                <c:pt idx="1">
                  <c:v>1.0000000000000002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AE-4F36-84E6-77B1E218ADFE}"/>
            </c:ext>
          </c:extLst>
        </c:ser>
        <c:ser>
          <c:idx val="1"/>
          <c:order val="2"/>
          <c:tx>
            <c:strRef>
              <c:f>Onboard_examples_calc!$B$79</c:f>
              <c:strCache>
                <c:ptCount val="1"/>
                <c:pt idx="0">
                  <c:v>Option 3, Ref 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Onboard_examples_calc!$J$27:$L$27</c:f>
              <c:strCache>
                <c:ptCount val="3"/>
                <c:pt idx="0">
                  <c:v>Australia N WS</c:v>
                </c:pt>
                <c:pt idx="1">
                  <c:v>Norway</c:v>
                </c:pt>
                <c:pt idx="2">
                  <c:v>USA - Alaska</c:v>
                </c:pt>
              </c:strCache>
            </c:strRef>
          </c:cat>
          <c:val>
            <c:numRef>
              <c:f>Onboard_examples_calc!$J$99:$L$99</c:f>
              <c:numCache>
                <c:formatCode>0.00</c:formatCode>
                <c:ptCount val="3"/>
                <c:pt idx="0">
                  <c:v>1.3247738463300127</c:v>
                </c:pt>
                <c:pt idx="1">
                  <c:v>1.1827664891883081</c:v>
                </c:pt>
                <c:pt idx="2">
                  <c:v>1.0058670143415904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AE-4F36-84E6-77B1E218ADFE}"/>
            </c:ext>
          </c:extLst>
        </c:ser>
        <c:ser>
          <c:idx val="2"/>
          <c:order val="3"/>
          <c:tx>
            <c:strRef>
              <c:f>Onboard_examples_calc!$B$80</c:f>
              <c:strCache>
                <c:ptCount val="1"/>
                <c:pt idx="0">
                  <c:v>Option 3, Ref B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Onboard_examples_calc!$J$27:$L$27</c:f>
              <c:strCache>
                <c:ptCount val="3"/>
                <c:pt idx="0">
                  <c:v>Australia N WS</c:v>
                </c:pt>
                <c:pt idx="1">
                  <c:v>Norway</c:v>
                </c:pt>
                <c:pt idx="2">
                  <c:v>USA - Alaska</c:v>
                </c:pt>
              </c:strCache>
            </c:strRef>
          </c:cat>
          <c:val>
            <c:numRef>
              <c:f>Onboard_examples_calc!$J$100:$L$100</c:f>
              <c:numCache>
                <c:formatCode>0.00</c:formatCode>
                <c:ptCount val="3"/>
                <c:pt idx="0">
                  <c:v>1.1210012295501215</c:v>
                </c:pt>
                <c:pt idx="1">
                  <c:v>1.000837004990575</c:v>
                </c:pt>
                <c:pt idx="2">
                  <c:v>0.85114766038334289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AE-4F36-84E6-77B1E218A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2585903"/>
        <c:axId val="1012586383"/>
      </c:barChart>
      <c:catAx>
        <c:axId val="10125859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On board LNG</a:t>
                </a:r>
              </a:p>
            </c:rich>
          </c:tx>
          <c:layout>
            <c:manualLayout>
              <c:xMode val="edge"/>
              <c:yMode val="edge"/>
              <c:x val="0.39724723079797214"/>
              <c:y val="0.920646510185896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FI"/>
          </a:p>
        </c:txPr>
        <c:crossAx val="1012586383"/>
        <c:crosses val="autoZero"/>
        <c:auto val="1"/>
        <c:lblAlgn val="ctr"/>
        <c:lblOffset val="100"/>
        <c:noMultiLvlLbl val="0"/>
      </c:catAx>
      <c:valAx>
        <c:axId val="1012586383"/>
        <c:scaling>
          <c:orientation val="minMax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800" b="0" i="0" u="none" strike="noStrike" kern="1200" baseline="0">
                    <a:solidFill>
                      <a:sysClr val="windowText" lastClr="000000">
                        <a:lumMod val="85000"/>
                        <a:lumOff val="15000"/>
                      </a:sysClr>
                    </a:solidFill>
                  </a:rPr>
                  <a:t>onboard calculation relative to expected emissions [ ]</a:t>
                </a:r>
              </a:p>
            </c:rich>
          </c:tx>
          <c:layout>
            <c:manualLayout>
              <c:xMode val="edge"/>
              <c:yMode val="edge"/>
              <c:x val="1.250930400005516E-2"/>
              <c:y val="0.13877095611115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FI"/>
          </a:p>
        </c:txPr>
        <c:crossAx val="1012585903"/>
        <c:crosses val="autoZero"/>
        <c:crossBetween val="between"/>
      </c:valAx>
      <c:spPr>
        <a:noFill/>
        <a:ln>
          <a:solidFill>
            <a:schemeClr val="tx1">
              <a:lumMod val="75000"/>
              <a:lumOff val="25000"/>
            </a:schemeClr>
          </a:solidFill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en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75000"/>
          <a:lumOff val="25000"/>
        </a:schemeClr>
      </a:solidFill>
      <a:round/>
    </a:ln>
    <a:effectLst/>
  </c:spPr>
  <c:txPr>
    <a:bodyPr/>
    <a:lstStyle/>
    <a:p>
      <a:pPr>
        <a:defRPr sz="1800">
          <a:solidFill>
            <a:schemeClr val="tx1">
              <a:lumMod val="85000"/>
              <a:lumOff val="15000"/>
            </a:schemeClr>
          </a:solidFill>
        </a:defRPr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Certification test run with "Netherlands pipe gas"</a:t>
            </a:r>
          </a:p>
        </c:rich>
      </c:tx>
      <c:layout>
        <c:manualLayout>
          <c:xMode val="edge"/>
          <c:yMode val="edge"/>
          <c:x val="0.10589479944053594"/>
          <c:y val="2.01248510444095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en-FI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Onboard_examples_calc!$B$77</c:f>
              <c:strCache>
                <c:ptCount val="1"/>
                <c:pt idx="0">
                  <c:v>Option 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Onboard_examples_calc!$J$27:$L$27</c:f>
              <c:strCache>
                <c:ptCount val="3"/>
                <c:pt idx="0">
                  <c:v>Australia N WS</c:v>
                </c:pt>
                <c:pt idx="1">
                  <c:v>Norway</c:v>
                </c:pt>
                <c:pt idx="2">
                  <c:v>USA - Alaska</c:v>
                </c:pt>
              </c:strCache>
            </c:strRef>
          </c:cat>
          <c:val>
            <c:numRef>
              <c:f>Onboard_examples_calc!$J$107:$L$107</c:f>
              <c:numCache>
                <c:formatCode>0.00</c:formatCode>
                <c:ptCount val="3"/>
                <c:pt idx="0">
                  <c:v>0.94348530952247656</c:v>
                </c:pt>
                <c:pt idx="1">
                  <c:v>0.84234966612305684</c:v>
                </c:pt>
                <c:pt idx="2">
                  <c:v>0.71636434701181106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A9-4E26-B9ED-B47ADEFF3B0E}"/>
            </c:ext>
          </c:extLst>
        </c:ser>
        <c:ser>
          <c:idx val="0"/>
          <c:order val="1"/>
          <c:tx>
            <c:strRef>
              <c:f>Onboard_examples_calc!$B$78</c:f>
              <c:strCache>
                <c:ptCount val="1"/>
                <c:pt idx="0">
                  <c:v>Option 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Onboard_examples_calc!$J$27:$L$27</c:f>
              <c:strCache>
                <c:ptCount val="3"/>
                <c:pt idx="0">
                  <c:v>Australia N WS</c:v>
                </c:pt>
                <c:pt idx="1">
                  <c:v>Norway</c:v>
                </c:pt>
                <c:pt idx="2">
                  <c:v>USA - Alaska</c:v>
                </c:pt>
              </c:strCache>
            </c:strRef>
          </c:cat>
          <c:val>
            <c:numRef>
              <c:f>Onboard_examples_calc!$J$108:$L$108</c:f>
              <c:numCache>
                <c:formatCode>0.00</c:formatCode>
                <c:ptCount val="3"/>
                <c:pt idx="0">
                  <c:v>1.0000000000000002</c:v>
                </c:pt>
                <c:pt idx="1">
                  <c:v>1.0000000000000002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A9-4E26-B9ED-B47ADEFF3B0E}"/>
            </c:ext>
          </c:extLst>
        </c:ser>
        <c:ser>
          <c:idx val="1"/>
          <c:order val="2"/>
          <c:tx>
            <c:strRef>
              <c:f>Onboard_examples_calc!$B$79</c:f>
              <c:strCache>
                <c:ptCount val="1"/>
                <c:pt idx="0">
                  <c:v>Option 3, Ref 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Onboard_examples_calc!$J$27:$L$27</c:f>
              <c:strCache>
                <c:ptCount val="3"/>
                <c:pt idx="0">
                  <c:v>Australia N WS</c:v>
                </c:pt>
                <c:pt idx="1">
                  <c:v>Norway</c:v>
                </c:pt>
                <c:pt idx="2">
                  <c:v>USA - Alaska</c:v>
                </c:pt>
              </c:strCache>
            </c:strRef>
          </c:cat>
          <c:val>
            <c:numRef>
              <c:f>Onboard_examples_calc!$J$109:$L$109</c:f>
              <c:numCache>
                <c:formatCode>0.00</c:formatCode>
                <c:ptCount val="3"/>
                <c:pt idx="0">
                  <c:v>1.3247738463300127</c:v>
                </c:pt>
                <c:pt idx="1">
                  <c:v>1.1827664891883081</c:v>
                </c:pt>
                <c:pt idx="2">
                  <c:v>1.0058670143415904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A9-4E26-B9ED-B47ADEFF3B0E}"/>
            </c:ext>
          </c:extLst>
        </c:ser>
        <c:ser>
          <c:idx val="2"/>
          <c:order val="3"/>
          <c:tx>
            <c:strRef>
              <c:f>Onboard_examples_calc!$B$80</c:f>
              <c:strCache>
                <c:ptCount val="1"/>
                <c:pt idx="0">
                  <c:v>Option 3, Ref B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Onboard_examples_calc!$J$27:$L$27</c:f>
              <c:strCache>
                <c:ptCount val="3"/>
                <c:pt idx="0">
                  <c:v>Australia N WS</c:v>
                </c:pt>
                <c:pt idx="1">
                  <c:v>Norway</c:v>
                </c:pt>
                <c:pt idx="2">
                  <c:v>USA - Alaska</c:v>
                </c:pt>
              </c:strCache>
            </c:strRef>
          </c:cat>
          <c:val>
            <c:numRef>
              <c:f>Onboard_examples_calc!$J$110:$L$110</c:f>
              <c:numCache>
                <c:formatCode>0.00</c:formatCode>
                <c:ptCount val="3"/>
                <c:pt idx="0">
                  <c:v>1.1210012295501217</c:v>
                </c:pt>
                <c:pt idx="1">
                  <c:v>1.0008370049905753</c:v>
                </c:pt>
                <c:pt idx="2">
                  <c:v>0.85114766038334311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A9-4E26-B9ED-B47ADEFF3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2585903"/>
        <c:axId val="1012586383"/>
      </c:barChart>
      <c:catAx>
        <c:axId val="10125859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On board LNG</a:t>
                </a:r>
              </a:p>
            </c:rich>
          </c:tx>
          <c:layout>
            <c:manualLayout>
              <c:xMode val="edge"/>
              <c:yMode val="edge"/>
              <c:x val="0.39724723079797214"/>
              <c:y val="0.920646510185896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FI"/>
          </a:p>
        </c:txPr>
        <c:crossAx val="1012586383"/>
        <c:crosses val="autoZero"/>
        <c:auto val="1"/>
        <c:lblAlgn val="ctr"/>
        <c:lblOffset val="100"/>
        <c:noMultiLvlLbl val="0"/>
      </c:catAx>
      <c:valAx>
        <c:axId val="1012586383"/>
        <c:scaling>
          <c:orientation val="minMax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800" b="0" i="0" u="none" strike="noStrike" kern="1200" baseline="0">
                    <a:solidFill>
                      <a:sysClr val="windowText" lastClr="000000">
                        <a:lumMod val="85000"/>
                        <a:lumOff val="15000"/>
                      </a:sysClr>
                    </a:solidFill>
                  </a:rPr>
                  <a:t>onboard calculation relative to expected emissions [ ]</a:t>
                </a:r>
              </a:p>
            </c:rich>
          </c:tx>
          <c:layout>
            <c:manualLayout>
              <c:xMode val="edge"/>
              <c:yMode val="edge"/>
              <c:x val="1.250930400005516E-2"/>
              <c:y val="0.13877095611115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FI"/>
          </a:p>
        </c:txPr>
        <c:crossAx val="10125859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en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75000"/>
          <a:lumOff val="25000"/>
        </a:schemeClr>
      </a:solidFill>
      <a:round/>
    </a:ln>
    <a:effectLst/>
  </c:spPr>
  <c:txPr>
    <a:bodyPr/>
    <a:lstStyle/>
    <a:p>
      <a:pPr>
        <a:defRPr sz="1800">
          <a:solidFill>
            <a:schemeClr val="tx1">
              <a:lumMod val="85000"/>
              <a:lumOff val="15000"/>
            </a:schemeClr>
          </a:solidFill>
        </a:defRPr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Certification test run with "Norway" LNG</a:t>
            </a:r>
          </a:p>
        </c:rich>
      </c:tx>
      <c:layout>
        <c:manualLayout>
          <c:xMode val="edge"/>
          <c:yMode val="edge"/>
          <c:x val="0.16480109666275777"/>
          <c:y val="1.72722180905404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en-FI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Onboard_examples_calc!$B$77</c:f>
              <c:strCache>
                <c:ptCount val="1"/>
                <c:pt idx="0">
                  <c:v>Option 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Onboard_examples_calc!$J$27:$L$27</c:f>
              <c:strCache>
                <c:ptCount val="3"/>
                <c:pt idx="0">
                  <c:v>Australia N WS</c:v>
                </c:pt>
                <c:pt idx="1">
                  <c:v>Norway</c:v>
                </c:pt>
                <c:pt idx="2">
                  <c:v>USA - Alaska</c:v>
                </c:pt>
              </c:strCache>
            </c:strRef>
          </c:cat>
          <c:val>
            <c:numRef>
              <c:f>Onboard_examples_calc!$J$87:$L$87</c:f>
              <c:numCache>
                <c:formatCode>0.00</c:formatCode>
                <c:ptCount val="3"/>
                <c:pt idx="0">
                  <c:v>1.1200637306178325</c:v>
                </c:pt>
                <c:pt idx="1">
                  <c:v>1</c:v>
                </c:pt>
                <c:pt idx="2">
                  <c:v>0.85043584133997752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4B-4BB3-9148-9D060AB784A4}"/>
            </c:ext>
          </c:extLst>
        </c:ser>
        <c:ser>
          <c:idx val="0"/>
          <c:order val="1"/>
          <c:tx>
            <c:strRef>
              <c:f>Onboard_examples_calc!$B$78</c:f>
              <c:strCache>
                <c:ptCount val="1"/>
                <c:pt idx="0">
                  <c:v>Option 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Onboard_examples_calc!$J$27:$L$27</c:f>
              <c:strCache>
                <c:ptCount val="3"/>
                <c:pt idx="0">
                  <c:v>Australia N WS</c:v>
                </c:pt>
                <c:pt idx="1">
                  <c:v>Norway</c:v>
                </c:pt>
                <c:pt idx="2">
                  <c:v>USA - Alaska</c:v>
                </c:pt>
              </c:strCache>
            </c:strRef>
          </c:cat>
          <c:val>
            <c:numRef>
              <c:f>Onboard_examples_calc!$J$88:$L$88</c:f>
              <c:numCache>
                <c:formatCode>0.00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0.99999999999999978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4B-4BB3-9148-9D060AB784A4}"/>
            </c:ext>
          </c:extLst>
        </c:ser>
        <c:ser>
          <c:idx val="1"/>
          <c:order val="2"/>
          <c:tx>
            <c:strRef>
              <c:f>Onboard_examples_calc!$B$79</c:f>
              <c:strCache>
                <c:ptCount val="1"/>
                <c:pt idx="0">
                  <c:v>Option 3, Ref 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Onboard_examples_calc!$J$27:$L$27</c:f>
              <c:strCache>
                <c:ptCount val="3"/>
                <c:pt idx="0">
                  <c:v>Australia N WS</c:v>
                </c:pt>
                <c:pt idx="1">
                  <c:v>Norway</c:v>
                </c:pt>
                <c:pt idx="2">
                  <c:v>USA - Alaska</c:v>
                </c:pt>
              </c:strCache>
            </c:strRef>
          </c:cat>
          <c:val>
            <c:numRef>
              <c:f>Onboard_examples_calc!$J$89:$L$89</c:f>
              <c:numCache>
                <c:formatCode>0.00</c:formatCode>
                <c:ptCount val="3"/>
                <c:pt idx="0">
                  <c:v>1.3247738463300125</c:v>
                </c:pt>
                <c:pt idx="1">
                  <c:v>1.1827664891883078</c:v>
                </c:pt>
                <c:pt idx="2">
                  <c:v>1.0058670143415902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4B-4BB3-9148-9D060AB784A4}"/>
            </c:ext>
          </c:extLst>
        </c:ser>
        <c:ser>
          <c:idx val="2"/>
          <c:order val="3"/>
          <c:tx>
            <c:strRef>
              <c:f>Onboard_examples_calc!$B$80</c:f>
              <c:strCache>
                <c:ptCount val="1"/>
                <c:pt idx="0">
                  <c:v>Option 3, Ref B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Onboard_examples_calc!$J$27:$L$27</c:f>
              <c:strCache>
                <c:ptCount val="3"/>
                <c:pt idx="0">
                  <c:v>Australia N WS</c:v>
                </c:pt>
                <c:pt idx="1">
                  <c:v>Norway</c:v>
                </c:pt>
                <c:pt idx="2">
                  <c:v>USA - Alaska</c:v>
                </c:pt>
              </c:strCache>
            </c:strRef>
          </c:cat>
          <c:val>
            <c:numRef>
              <c:f>Onboard_examples_calc!$J$90:$L$90</c:f>
              <c:numCache>
                <c:formatCode>0.00</c:formatCode>
                <c:ptCount val="3"/>
                <c:pt idx="0">
                  <c:v>1.1210012295501215</c:v>
                </c:pt>
                <c:pt idx="1">
                  <c:v>1.000837004990575</c:v>
                </c:pt>
                <c:pt idx="2">
                  <c:v>0.85114766038334289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4B-4BB3-9148-9D060AB78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2585903"/>
        <c:axId val="1012586383"/>
      </c:barChart>
      <c:catAx>
        <c:axId val="10125859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On board LNG</a:t>
                </a:r>
              </a:p>
            </c:rich>
          </c:tx>
          <c:layout>
            <c:manualLayout>
              <c:xMode val="edge"/>
              <c:yMode val="edge"/>
              <c:x val="0.37031309419521358"/>
              <c:y val="0.917767695013429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FI"/>
          </a:p>
        </c:txPr>
        <c:crossAx val="1012586383"/>
        <c:crosses val="autoZero"/>
        <c:auto val="1"/>
        <c:lblAlgn val="ctr"/>
        <c:lblOffset val="100"/>
        <c:noMultiLvlLbl val="0"/>
      </c:catAx>
      <c:valAx>
        <c:axId val="1012586383"/>
        <c:scaling>
          <c:orientation val="minMax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800" b="0" i="0" u="none" strike="noStrike" kern="1200" baseline="0">
                    <a:solidFill>
                      <a:sysClr val="windowText" lastClr="000000">
                        <a:lumMod val="85000"/>
                        <a:lumOff val="15000"/>
                      </a:sysClr>
                    </a:solidFill>
                  </a:rPr>
                  <a:t>onboard calculation relative to expected emissions [ ]</a:t>
                </a:r>
              </a:p>
            </c:rich>
          </c:tx>
          <c:layout>
            <c:manualLayout>
              <c:xMode val="edge"/>
              <c:yMode val="edge"/>
              <c:x val="1.250930400005516E-2"/>
              <c:y val="0.13877095611115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FI"/>
          </a:p>
        </c:txPr>
        <c:crossAx val="10125859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en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75000"/>
          <a:lumOff val="25000"/>
        </a:schemeClr>
      </a:solidFill>
      <a:round/>
    </a:ln>
    <a:effectLst/>
  </c:spPr>
  <c:txPr>
    <a:bodyPr/>
    <a:lstStyle/>
    <a:p>
      <a:pPr>
        <a:defRPr sz="1800">
          <a:solidFill>
            <a:schemeClr val="tx1">
              <a:lumMod val="85000"/>
              <a:lumOff val="15000"/>
            </a:schemeClr>
          </a:solidFill>
        </a:defRPr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Certification test run with "Australia N WS" LNG</a:t>
            </a:r>
          </a:p>
        </c:rich>
      </c:tx>
      <c:layout>
        <c:manualLayout>
          <c:xMode val="edge"/>
          <c:yMode val="edge"/>
          <c:x val="9.6377070065043577E-2"/>
          <c:y val="2.01248510444095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en-FI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Onboard_examples_calc!$B$77</c:f>
              <c:strCache>
                <c:ptCount val="1"/>
                <c:pt idx="0">
                  <c:v>Option 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Onboard_examples_calc!$J$27:$L$27</c:f>
              <c:strCache>
                <c:ptCount val="3"/>
                <c:pt idx="0">
                  <c:v>Australia N WS</c:v>
                </c:pt>
                <c:pt idx="1">
                  <c:v>Norway</c:v>
                </c:pt>
                <c:pt idx="2">
                  <c:v>USA - Alaska</c:v>
                </c:pt>
              </c:strCache>
            </c:strRef>
          </c:cat>
          <c:val>
            <c:numRef>
              <c:f>Onboard_examples_calc!$J$77:$L$77</c:f>
              <c:numCache>
                <c:formatCode>0.00</c:formatCode>
                <c:ptCount val="3"/>
                <c:pt idx="0">
                  <c:v>1</c:v>
                </c:pt>
                <c:pt idx="1">
                  <c:v>0.89280634008959048</c:v>
                </c:pt>
                <c:pt idx="2">
                  <c:v>0.759274510987757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57-489E-BF13-9D150AAC64CF}"/>
            </c:ext>
          </c:extLst>
        </c:ser>
        <c:ser>
          <c:idx val="0"/>
          <c:order val="1"/>
          <c:tx>
            <c:strRef>
              <c:f>Onboard_examples_calc!$B$78</c:f>
              <c:strCache>
                <c:ptCount val="1"/>
                <c:pt idx="0">
                  <c:v>Option 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Onboard_examples_calc!$J$27:$L$27</c:f>
              <c:strCache>
                <c:ptCount val="3"/>
                <c:pt idx="0">
                  <c:v>Australia N WS</c:v>
                </c:pt>
                <c:pt idx="1">
                  <c:v>Norway</c:v>
                </c:pt>
                <c:pt idx="2">
                  <c:v>USA - Alaska</c:v>
                </c:pt>
              </c:strCache>
            </c:strRef>
          </c:cat>
          <c:val>
            <c:numRef>
              <c:f>Onboard_examples_calc!$J$78:$L$78</c:f>
              <c:numCache>
                <c:formatCode>0.00</c:formatCode>
                <c:ptCount val="3"/>
                <c:pt idx="0">
                  <c:v>1.0000000000000002</c:v>
                </c:pt>
                <c:pt idx="1">
                  <c:v>1.0000000000000002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57-489E-BF13-9D150AAC64CF}"/>
            </c:ext>
          </c:extLst>
        </c:ser>
        <c:ser>
          <c:idx val="1"/>
          <c:order val="2"/>
          <c:tx>
            <c:strRef>
              <c:f>Onboard_examples_calc!$B$79</c:f>
              <c:strCache>
                <c:ptCount val="1"/>
                <c:pt idx="0">
                  <c:v>Option 3, Ref 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Onboard_examples_calc!$J$27:$L$27</c:f>
              <c:strCache>
                <c:ptCount val="3"/>
                <c:pt idx="0">
                  <c:v>Australia N WS</c:v>
                </c:pt>
                <c:pt idx="1">
                  <c:v>Norway</c:v>
                </c:pt>
                <c:pt idx="2">
                  <c:v>USA - Alaska</c:v>
                </c:pt>
              </c:strCache>
            </c:strRef>
          </c:cat>
          <c:val>
            <c:numRef>
              <c:f>Onboard_examples_calc!$J$79:$L$79</c:f>
              <c:numCache>
                <c:formatCode>0.00</c:formatCode>
                <c:ptCount val="3"/>
                <c:pt idx="0">
                  <c:v>1.3247738463300127</c:v>
                </c:pt>
                <c:pt idx="1">
                  <c:v>1.1827664891883081</c:v>
                </c:pt>
                <c:pt idx="2">
                  <c:v>1.0058670143415904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57-489E-BF13-9D150AAC64CF}"/>
            </c:ext>
          </c:extLst>
        </c:ser>
        <c:ser>
          <c:idx val="2"/>
          <c:order val="3"/>
          <c:tx>
            <c:strRef>
              <c:f>Onboard_examples_calc!$B$80</c:f>
              <c:strCache>
                <c:ptCount val="1"/>
                <c:pt idx="0">
                  <c:v>Option 3, Ref B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Onboard_examples_calc!$J$27:$L$27</c:f>
              <c:strCache>
                <c:ptCount val="3"/>
                <c:pt idx="0">
                  <c:v>Australia N WS</c:v>
                </c:pt>
                <c:pt idx="1">
                  <c:v>Norway</c:v>
                </c:pt>
                <c:pt idx="2">
                  <c:v>USA - Alaska</c:v>
                </c:pt>
              </c:strCache>
            </c:strRef>
          </c:cat>
          <c:val>
            <c:numRef>
              <c:f>Onboard_examples_calc!$J$80:$L$80</c:f>
              <c:numCache>
                <c:formatCode>0.00</c:formatCode>
                <c:ptCount val="3"/>
                <c:pt idx="0">
                  <c:v>1.1210012295501215</c:v>
                </c:pt>
                <c:pt idx="1">
                  <c:v>1.000837004990575</c:v>
                </c:pt>
                <c:pt idx="2">
                  <c:v>0.85114766038334289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57-489E-BF13-9D150AAC6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2585903"/>
        <c:axId val="1012586383"/>
      </c:barChart>
      <c:catAx>
        <c:axId val="10125859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On board LNG</a:t>
                </a:r>
              </a:p>
            </c:rich>
          </c:tx>
          <c:layout>
            <c:manualLayout>
              <c:xMode val="edge"/>
              <c:yMode val="edge"/>
              <c:x val="0.39724723079797214"/>
              <c:y val="0.920646510185896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FI"/>
          </a:p>
        </c:txPr>
        <c:crossAx val="1012586383"/>
        <c:crosses val="autoZero"/>
        <c:auto val="1"/>
        <c:lblAlgn val="ctr"/>
        <c:lblOffset val="100"/>
        <c:noMultiLvlLbl val="0"/>
      </c:catAx>
      <c:valAx>
        <c:axId val="1012586383"/>
        <c:scaling>
          <c:orientation val="minMax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aseline="0"/>
                  <a:t>onboard calculation relative to </a:t>
                </a:r>
                <a:r>
                  <a:rPr lang="en-GB"/>
                  <a:t>expected emissions [ ]</a:t>
                </a:r>
              </a:p>
            </c:rich>
          </c:tx>
          <c:layout>
            <c:manualLayout>
              <c:xMode val="edge"/>
              <c:yMode val="edge"/>
              <c:x val="1.250930400005516E-2"/>
              <c:y val="0.13877095611115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FI"/>
          </a:p>
        </c:txPr>
        <c:crossAx val="10125859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en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75000"/>
          <a:lumOff val="25000"/>
        </a:schemeClr>
      </a:solidFill>
      <a:round/>
    </a:ln>
    <a:effectLst/>
  </c:spPr>
  <c:txPr>
    <a:bodyPr/>
    <a:lstStyle/>
    <a:p>
      <a:pPr>
        <a:defRPr sz="1800">
          <a:solidFill>
            <a:schemeClr val="tx1">
              <a:lumMod val="85000"/>
              <a:lumOff val="15000"/>
            </a:schemeClr>
          </a:solidFill>
        </a:defRPr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19050</xdr:rowOff>
    </xdr:from>
    <xdr:to>
      <xdr:col>13</xdr:col>
      <xdr:colOff>11906</xdr:colOff>
      <xdr:row>23</xdr:row>
      <xdr:rowOff>154035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41F889-4037-4BE6-B313-3DA6D6F6CD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561975</xdr:colOff>
      <xdr:row>48</xdr:row>
      <xdr:rowOff>152400</xdr:rowOff>
    </xdr:from>
    <xdr:to>
      <xdr:col>12</xdr:col>
      <xdr:colOff>538570</xdr:colOff>
      <xdr:row>71</xdr:row>
      <xdr:rowOff>27216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68C6B25-D782-4598-B6B5-5D5352C76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168728</xdr:colOff>
      <xdr:row>25</xdr:row>
      <xdr:rowOff>78922</xdr:rowOff>
    </xdr:from>
    <xdr:to>
      <xdr:col>25</xdr:col>
      <xdr:colOff>127907</xdr:colOff>
      <xdr:row>47</xdr:row>
      <xdr:rowOff>129268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E55301D-0973-4102-9A78-F8FDB71DCB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190499</xdr:colOff>
      <xdr:row>49</xdr:row>
      <xdr:rowOff>2721</xdr:rowOff>
    </xdr:from>
    <xdr:to>
      <xdr:col>25</xdr:col>
      <xdr:colOff>161585</xdr:colOff>
      <xdr:row>71</xdr:row>
      <xdr:rowOff>40550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E0EB0A9-EF66-4955-8636-950ECEA430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571500</xdr:colOff>
      <xdr:row>25</xdr:row>
      <xdr:rowOff>85725</xdr:rowOff>
    </xdr:from>
    <xdr:to>
      <xdr:col>12</xdr:col>
      <xdr:colOff>545308</xdr:colOff>
      <xdr:row>47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B727225-D628-409A-B410-026E3A482B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AAE5C-1694-408A-84C8-1982E8BF7E78}">
  <dimension ref="B2:J72"/>
  <sheetViews>
    <sheetView tabSelected="1" zoomScaleNormal="100" workbookViewId="0">
      <selection activeCell="H72" sqref="H72"/>
    </sheetView>
  </sheetViews>
  <sheetFormatPr defaultColWidth="8.85546875" defaultRowHeight="15.75" x14ac:dyDescent="0.25"/>
  <cols>
    <col min="1" max="1" width="3.7109375" style="2" customWidth="1"/>
    <col min="2" max="2" width="63.140625" style="2" customWidth="1"/>
    <col min="3" max="3" width="11.5703125" style="2" customWidth="1"/>
    <col min="4" max="4" width="11.28515625" style="3" customWidth="1"/>
    <col min="5" max="10" width="9.28515625" style="3" customWidth="1"/>
    <col min="11" max="16384" width="8.85546875" style="2"/>
  </cols>
  <sheetData>
    <row r="2" spans="2:8" x14ac:dyDescent="0.25">
      <c r="B2" s="1" t="s">
        <v>10</v>
      </c>
    </row>
    <row r="3" spans="2:8" x14ac:dyDescent="0.25">
      <c r="B3" s="4" t="s">
        <v>0</v>
      </c>
      <c r="C3" s="4" t="s">
        <v>1</v>
      </c>
      <c r="D3" s="5">
        <v>50.1</v>
      </c>
      <c r="G3" s="2" t="s">
        <v>36</v>
      </c>
      <c r="H3" s="2"/>
    </row>
    <row r="4" spans="2:8" x14ac:dyDescent="0.25">
      <c r="B4" s="4" t="s">
        <v>2</v>
      </c>
      <c r="C4" s="4" t="s">
        <v>1</v>
      </c>
      <c r="D4" s="5">
        <v>47.5</v>
      </c>
      <c r="G4" s="2" t="s">
        <v>13</v>
      </c>
      <c r="H4" s="2"/>
    </row>
    <row r="5" spans="2:8" x14ac:dyDescent="0.25">
      <c r="B5" s="4" t="s">
        <v>3</v>
      </c>
      <c r="C5" s="4" t="s">
        <v>1</v>
      </c>
      <c r="D5" s="5">
        <v>46.4</v>
      </c>
      <c r="G5" s="6" t="s">
        <v>11</v>
      </c>
      <c r="H5" s="6"/>
    </row>
    <row r="6" spans="2:8" x14ac:dyDescent="0.25">
      <c r="B6" s="4" t="s">
        <v>41</v>
      </c>
      <c r="C6" s="4" t="s">
        <v>1</v>
      </c>
      <c r="D6" s="5">
        <v>45.75</v>
      </c>
      <c r="G6" s="7" t="s">
        <v>12</v>
      </c>
      <c r="H6" s="7"/>
    </row>
    <row r="7" spans="2:8" x14ac:dyDescent="0.25">
      <c r="B7" s="4" t="s">
        <v>15</v>
      </c>
      <c r="C7" s="4" t="s">
        <v>1</v>
      </c>
      <c r="D7" s="5">
        <v>121</v>
      </c>
      <c r="F7" s="44"/>
      <c r="G7" s="44"/>
      <c r="H7" s="44"/>
    </row>
    <row r="8" spans="2:8" x14ac:dyDescent="0.25">
      <c r="B8" s="4" t="s">
        <v>17</v>
      </c>
      <c r="C8" s="4" t="s">
        <v>1</v>
      </c>
      <c r="D8" s="5">
        <v>0</v>
      </c>
      <c r="F8" s="44"/>
      <c r="G8" s="44"/>
      <c r="H8" s="44"/>
    </row>
    <row r="9" spans="2:8" x14ac:dyDescent="0.25">
      <c r="B9" s="4" t="s">
        <v>60</v>
      </c>
      <c r="C9" s="4" t="s">
        <v>1</v>
      </c>
      <c r="D9" s="5">
        <v>0</v>
      </c>
      <c r="F9" s="44"/>
      <c r="G9" s="44"/>
      <c r="H9" s="44"/>
    </row>
    <row r="10" spans="2:8" x14ac:dyDescent="0.25">
      <c r="B10" s="4" t="s">
        <v>4</v>
      </c>
      <c r="C10" s="4" t="s">
        <v>7</v>
      </c>
      <c r="D10" s="5">
        <v>16</v>
      </c>
    </row>
    <row r="11" spans="2:8" x14ac:dyDescent="0.25">
      <c r="B11" s="4" t="s">
        <v>5</v>
      </c>
      <c r="C11" s="4" t="s">
        <v>7</v>
      </c>
      <c r="D11" s="5">
        <v>30</v>
      </c>
    </row>
    <row r="12" spans="2:8" x14ac:dyDescent="0.25">
      <c r="B12" s="4" t="s">
        <v>6</v>
      </c>
      <c r="C12" s="4" t="s">
        <v>7</v>
      </c>
      <c r="D12" s="5">
        <v>44</v>
      </c>
    </row>
    <row r="13" spans="2:8" x14ac:dyDescent="0.25">
      <c r="B13" s="4" t="s">
        <v>42</v>
      </c>
      <c r="C13" s="4" t="s">
        <v>7</v>
      </c>
      <c r="D13" s="5">
        <v>58</v>
      </c>
    </row>
    <row r="14" spans="2:8" x14ac:dyDescent="0.25">
      <c r="B14" s="4" t="s">
        <v>16</v>
      </c>
      <c r="C14" s="4" t="s">
        <v>7</v>
      </c>
      <c r="D14" s="5">
        <v>2</v>
      </c>
    </row>
    <row r="15" spans="2:8" x14ac:dyDescent="0.25">
      <c r="B15" s="4" t="s">
        <v>18</v>
      </c>
      <c r="C15" s="4" t="s">
        <v>7</v>
      </c>
      <c r="D15" s="5">
        <v>28</v>
      </c>
    </row>
    <row r="16" spans="2:8" x14ac:dyDescent="0.25">
      <c r="B16" s="4" t="s">
        <v>50</v>
      </c>
      <c r="C16" s="4" t="s">
        <v>7</v>
      </c>
      <c r="D16" s="5">
        <v>44</v>
      </c>
    </row>
    <row r="17" spans="2:10" x14ac:dyDescent="0.25">
      <c r="B17" s="4" t="s">
        <v>0</v>
      </c>
      <c r="C17" s="4" t="s">
        <v>8</v>
      </c>
      <c r="D17" s="45">
        <f t="shared" ref="D17:D23" si="0">D3*(D10/1000)</f>
        <v>0.80160000000000009</v>
      </c>
    </row>
    <row r="18" spans="2:10" x14ac:dyDescent="0.25">
      <c r="B18" s="4" t="s">
        <v>2</v>
      </c>
      <c r="C18" s="4" t="s">
        <v>8</v>
      </c>
      <c r="D18" s="45">
        <f t="shared" si="0"/>
        <v>1.425</v>
      </c>
    </row>
    <row r="19" spans="2:10" x14ac:dyDescent="0.25">
      <c r="B19" s="4" t="s">
        <v>3</v>
      </c>
      <c r="C19" s="4" t="s">
        <v>8</v>
      </c>
      <c r="D19" s="45">
        <f t="shared" si="0"/>
        <v>2.0415999999999999</v>
      </c>
    </row>
    <row r="20" spans="2:10" x14ac:dyDescent="0.25">
      <c r="B20" s="4" t="s">
        <v>41</v>
      </c>
      <c r="C20" s="4" t="s">
        <v>8</v>
      </c>
      <c r="D20" s="45">
        <f t="shared" si="0"/>
        <v>2.6535000000000002</v>
      </c>
    </row>
    <row r="21" spans="2:10" x14ac:dyDescent="0.25">
      <c r="B21" s="4" t="s">
        <v>15</v>
      </c>
      <c r="C21" s="4" t="s">
        <v>8</v>
      </c>
      <c r="D21" s="45">
        <f t="shared" si="0"/>
        <v>0.24199999999999999</v>
      </c>
    </row>
    <row r="22" spans="2:10" x14ac:dyDescent="0.25">
      <c r="B22" s="4" t="s">
        <v>17</v>
      </c>
      <c r="C22" s="4" t="s">
        <v>8</v>
      </c>
      <c r="D22" s="45">
        <f t="shared" si="0"/>
        <v>0</v>
      </c>
    </row>
    <row r="23" spans="2:10" x14ac:dyDescent="0.25">
      <c r="B23" s="4" t="s">
        <v>60</v>
      </c>
      <c r="C23" s="4" t="s">
        <v>8</v>
      </c>
      <c r="D23" s="45">
        <f t="shared" si="0"/>
        <v>0</v>
      </c>
    </row>
    <row r="24" spans="2:10" x14ac:dyDescent="0.25">
      <c r="B24" s="2" t="s">
        <v>37</v>
      </c>
      <c r="E24" s="8"/>
    </row>
    <row r="25" spans="2:10" ht="16.5" thickBot="1" x14ac:dyDescent="0.3">
      <c r="E25" s="8"/>
    </row>
    <row r="26" spans="2:10" x14ac:dyDescent="0.25">
      <c r="B26" s="125" t="s">
        <v>86</v>
      </c>
      <c r="C26" s="128" t="s">
        <v>66</v>
      </c>
      <c r="D26" s="130" t="s">
        <v>78</v>
      </c>
      <c r="E26" s="132" t="s">
        <v>62</v>
      </c>
      <c r="F26" s="132"/>
      <c r="G26" s="132"/>
      <c r="H26" s="132"/>
      <c r="I26" s="132"/>
      <c r="J26" s="133"/>
    </row>
    <row r="27" spans="2:10" x14ac:dyDescent="0.25">
      <c r="B27" s="126"/>
      <c r="C27" s="129"/>
      <c r="D27" s="131"/>
      <c r="E27" s="9" t="s">
        <v>51</v>
      </c>
      <c r="F27" s="9" t="s">
        <v>52</v>
      </c>
      <c r="G27" s="9" t="s">
        <v>53</v>
      </c>
      <c r="H27" s="9" t="s">
        <v>54</v>
      </c>
      <c r="I27" s="9" t="s">
        <v>55</v>
      </c>
      <c r="J27" s="78" t="s">
        <v>56</v>
      </c>
    </row>
    <row r="28" spans="2:10" ht="16.5" thickBot="1" x14ac:dyDescent="0.3">
      <c r="B28" s="127"/>
      <c r="C28" s="23" t="s">
        <v>59</v>
      </c>
      <c r="D28" s="77">
        <v>1</v>
      </c>
      <c r="E28" s="12">
        <v>2</v>
      </c>
      <c r="F28" s="12">
        <v>3</v>
      </c>
      <c r="G28" s="12">
        <v>4</v>
      </c>
      <c r="H28" s="12">
        <v>5</v>
      </c>
      <c r="I28" s="12">
        <v>6</v>
      </c>
      <c r="J28" s="79">
        <v>7</v>
      </c>
    </row>
    <row r="29" spans="2:10" x14ac:dyDescent="0.25">
      <c r="B29" s="57" t="s">
        <v>22</v>
      </c>
      <c r="C29" s="47" t="s">
        <v>23</v>
      </c>
      <c r="D29" s="15">
        <v>3000</v>
      </c>
      <c r="E29" s="16">
        <f>$D29</f>
        <v>3000</v>
      </c>
      <c r="F29" s="16">
        <f t="shared" ref="F29:J30" si="1">$D29</f>
        <v>3000</v>
      </c>
      <c r="G29" s="16">
        <f t="shared" si="1"/>
        <v>3000</v>
      </c>
      <c r="H29" s="16">
        <f t="shared" si="1"/>
        <v>3000</v>
      </c>
      <c r="I29" s="16">
        <f t="shared" si="1"/>
        <v>3000</v>
      </c>
      <c r="J29" s="17">
        <f t="shared" si="1"/>
        <v>3000</v>
      </c>
    </row>
    <row r="30" spans="2:10" x14ac:dyDescent="0.25">
      <c r="B30" s="18" t="s">
        <v>24</v>
      </c>
      <c r="C30" s="4" t="s">
        <v>14</v>
      </c>
      <c r="D30" s="19">
        <v>47</v>
      </c>
      <c r="E30" s="20">
        <f>$D30</f>
        <v>47</v>
      </c>
      <c r="F30" s="20">
        <f t="shared" si="1"/>
        <v>47</v>
      </c>
      <c r="G30" s="20">
        <f t="shared" si="1"/>
        <v>47</v>
      </c>
      <c r="H30" s="20">
        <f t="shared" si="1"/>
        <v>47</v>
      </c>
      <c r="I30" s="20">
        <f t="shared" si="1"/>
        <v>47</v>
      </c>
      <c r="J30" s="21">
        <f t="shared" si="1"/>
        <v>47</v>
      </c>
    </row>
    <row r="31" spans="2:10" ht="16.5" thickBot="1" x14ac:dyDescent="0.3">
      <c r="B31" s="22" t="s">
        <v>27</v>
      </c>
      <c r="C31" s="23" t="s">
        <v>25</v>
      </c>
      <c r="D31" s="24">
        <f>D29/(D30/100)</f>
        <v>6382.978723404256</v>
      </c>
      <c r="E31" s="24">
        <f>E29/(E30/100)</f>
        <v>6382.978723404256</v>
      </c>
      <c r="F31" s="24">
        <f t="shared" ref="F31:J31" si="2">F29/(F30/100)</f>
        <v>6382.978723404256</v>
      </c>
      <c r="G31" s="24">
        <f t="shared" si="2"/>
        <v>6382.978723404256</v>
      </c>
      <c r="H31" s="24">
        <f t="shared" si="2"/>
        <v>6382.978723404256</v>
      </c>
      <c r="I31" s="24">
        <f t="shared" si="2"/>
        <v>6382.978723404256</v>
      </c>
      <c r="J31" s="25">
        <f t="shared" si="2"/>
        <v>6382.978723404256</v>
      </c>
    </row>
    <row r="32" spans="2:10" x14ac:dyDescent="0.25">
      <c r="B32" s="13" t="s">
        <v>94</v>
      </c>
      <c r="C32" s="14" t="s">
        <v>9</v>
      </c>
      <c r="D32" s="26">
        <v>100</v>
      </c>
      <c r="E32" s="26">
        <v>90</v>
      </c>
      <c r="F32" s="26">
        <v>90</v>
      </c>
      <c r="G32" s="26">
        <v>90</v>
      </c>
      <c r="H32" s="26">
        <v>90</v>
      </c>
      <c r="I32" s="26">
        <v>90</v>
      </c>
      <c r="J32" s="27">
        <v>90</v>
      </c>
    </row>
    <row r="33" spans="2:10" x14ac:dyDescent="0.25">
      <c r="B33" s="18" t="s">
        <v>95</v>
      </c>
      <c r="C33" s="4" t="s">
        <v>9</v>
      </c>
      <c r="D33" s="28">
        <v>0</v>
      </c>
      <c r="E33" s="28">
        <v>10</v>
      </c>
      <c r="F33" s="28">
        <v>0</v>
      </c>
      <c r="G33" s="28">
        <v>0</v>
      </c>
      <c r="H33" s="28">
        <v>0</v>
      </c>
      <c r="I33" s="28">
        <v>0</v>
      </c>
      <c r="J33" s="29">
        <v>0</v>
      </c>
    </row>
    <row r="34" spans="2:10" x14ac:dyDescent="0.25">
      <c r="B34" s="18" t="s">
        <v>96</v>
      </c>
      <c r="C34" s="4" t="s">
        <v>9</v>
      </c>
      <c r="D34" s="28">
        <v>0</v>
      </c>
      <c r="E34" s="28">
        <v>0</v>
      </c>
      <c r="F34" s="28">
        <v>10</v>
      </c>
      <c r="G34" s="28">
        <v>0</v>
      </c>
      <c r="H34" s="28">
        <v>0</v>
      </c>
      <c r="I34" s="28">
        <v>0</v>
      </c>
      <c r="J34" s="29">
        <v>0</v>
      </c>
    </row>
    <row r="35" spans="2:10" x14ac:dyDescent="0.25">
      <c r="B35" s="18" t="s">
        <v>97</v>
      </c>
      <c r="C35" s="4" t="s">
        <v>9</v>
      </c>
      <c r="D35" s="28">
        <v>0</v>
      </c>
      <c r="E35" s="28">
        <v>0</v>
      </c>
      <c r="F35" s="28">
        <v>0</v>
      </c>
      <c r="G35" s="28">
        <v>10</v>
      </c>
      <c r="H35" s="28">
        <v>0</v>
      </c>
      <c r="I35" s="28">
        <v>0</v>
      </c>
      <c r="J35" s="29">
        <v>0</v>
      </c>
    </row>
    <row r="36" spans="2:10" x14ac:dyDescent="0.25">
      <c r="B36" s="18" t="s">
        <v>98</v>
      </c>
      <c r="C36" s="4" t="s">
        <v>9</v>
      </c>
      <c r="D36" s="28">
        <v>0</v>
      </c>
      <c r="E36" s="28">
        <v>0</v>
      </c>
      <c r="F36" s="28">
        <v>0</v>
      </c>
      <c r="G36" s="28">
        <v>0</v>
      </c>
      <c r="H36" s="28">
        <v>10</v>
      </c>
      <c r="I36" s="28">
        <v>0</v>
      </c>
      <c r="J36" s="29">
        <v>0</v>
      </c>
    </row>
    <row r="37" spans="2:10" x14ac:dyDescent="0.25">
      <c r="B37" s="18" t="s">
        <v>99</v>
      </c>
      <c r="C37" s="4" t="s">
        <v>9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10</v>
      </c>
      <c r="J37" s="29">
        <v>0</v>
      </c>
    </row>
    <row r="38" spans="2:10" x14ac:dyDescent="0.25">
      <c r="B38" s="46" t="s">
        <v>100</v>
      </c>
      <c r="C38" s="11" t="s">
        <v>9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9">
        <v>10</v>
      </c>
    </row>
    <row r="39" spans="2:10" ht="16.5" thickBot="1" x14ac:dyDescent="0.3">
      <c r="B39" s="22" t="s">
        <v>19</v>
      </c>
      <c r="C39" s="23" t="s">
        <v>9</v>
      </c>
      <c r="D39" s="32">
        <f>SUM(D32:D38)</f>
        <v>100</v>
      </c>
      <c r="E39" s="32">
        <f t="shared" ref="E39:J39" si="3">SUM(E32:E38)</f>
        <v>100</v>
      </c>
      <c r="F39" s="32">
        <f t="shared" si="3"/>
        <v>100</v>
      </c>
      <c r="G39" s="32">
        <f t="shared" si="3"/>
        <v>100</v>
      </c>
      <c r="H39" s="32">
        <f t="shared" si="3"/>
        <v>100</v>
      </c>
      <c r="I39" s="32">
        <f t="shared" si="3"/>
        <v>100</v>
      </c>
      <c r="J39" s="33">
        <f t="shared" si="3"/>
        <v>100</v>
      </c>
    </row>
    <row r="40" spans="2:10" ht="16.5" thickBot="1" x14ac:dyDescent="0.3">
      <c r="B40" s="13" t="s">
        <v>87</v>
      </c>
      <c r="C40" s="14" t="s">
        <v>20</v>
      </c>
      <c r="D40" s="34">
        <f t="shared" ref="D40:J46" si="4">D32*$D10/D$64</f>
        <v>100</v>
      </c>
      <c r="E40" s="34">
        <f t="shared" si="4"/>
        <v>82.758620689655174</v>
      </c>
      <c r="F40" s="34">
        <f t="shared" si="4"/>
        <v>76.595744680851055</v>
      </c>
      <c r="G40" s="34">
        <f t="shared" si="4"/>
        <v>71.287128712871294</v>
      </c>
      <c r="H40" s="34">
        <f t="shared" si="4"/>
        <v>98.630136986301366</v>
      </c>
      <c r="I40" s="34">
        <f t="shared" si="4"/>
        <v>83.720930232558146</v>
      </c>
      <c r="J40" s="35">
        <f t="shared" si="4"/>
        <v>76.595744680851055</v>
      </c>
    </row>
    <row r="41" spans="2:10" hidden="1" x14ac:dyDescent="0.25">
      <c r="B41" s="18" t="s">
        <v>88</v>
      </c>
      <c r="C41" s="47" t="s">
        <v>20</v>
      </c>
      <c r="D41" s="48">
        <f t="shared" si="4"/>
        <v>0</v>
      </c>
      <c r="E41" s="48">
        <f t="shared" si="4"/>
        <v>17.241379310344829</v>
      </c>
      <c r="F41" s="48">
        <f t="shared" si="4"/>
        <v>0</v>
      </c>
      <c r="G41" s="48">
        <f t="shared" si="4"/>
        <v>0</v>
      </c>
      <c r="H41" s="48">
        <f t="shared" si="4"/>
        <v>0</v>
      </c>
      <c r="I41" s="48">
        <f t="shared" si="4"/>
        <v>0</v>
      </c>
      <c r="J41" s="49">
        <f t="shared" si="4"/>
        <v>0</v>
      </c>
    </row>
    <row r="42" spans="2:10" hidden="1" x14ac:dyDescent="0.25">
      <c r="B42" s="18" t="s">
        <v>89</v>
      </c>
      <c r="C42" s="47" t="s">
        <v>20</v>
      </c>
      <c r="D42" s="48">
        <f t="shared" si="4"/>
        <v>0</v>
      </c>
      <c r="E42" s="48">
        <f t="shared" si="4"/>
        <v>0</v>
      </c>
      <c r="F42" s="48">
        <f t="shared" si="4"/>
        <v>23.404255319148934</v>
      </c>
      <c r="G42" s="48">
        <f t="shared" si="4"/>
        <v>0</v>
      </c>
      <c r="H42" s="48">
        <f t="shared" si="4"/>
        <v>0</v>
      </c>
      <c r="I42" s="48">
        <f t="shared" si="4"/>
        <v>0</v>
      </c>
      <c r="J42" s="49">
        <f t="shared" si="4"/>
        <v>0</v>
      </c>
    </row>
    <row r="43" spans="2:10" hidden="1" x14ac:dyDescent="0.25">
      <c r="B43" s="18" t="s">
        <v>90</v>
      </c>
      <c r="C43" s="47" t="s">
        <v>20</v>
      </c>
      <c r="D43" s="48">
        <f t="shared" si="4"/>
        <v>0</v>
      </c>
      <c r="E43" s="48">
        <f t="shared" si="4"/>
        <v>0</v>
      </c>
      <c r="F43" s="48">
        <f t="shared" si="4"/>
        <v>0</v>
      </c>
      <c r="G43" s="48">
        <f t="shared" si="4"/>
        <v>28.712871287128714</v>
      </c>
      <c r="H43" s="48">
        <f t="shared" si="4"/>
        <v>0</v>
      </c>
      <c r="I43" s="48">
        <f t="shared" si="4"/>
        <v>0</v>
      </c>
      <c r="J43" s="49">
        <f t="shared" si="4"/>
        <v>0</v>
      </c>
    </row>
    <row r="44" spans="2:10" hidden="1" x14ac:dyDescent="0.25">
      <c r="B44" s="18" t="s">
        <v>91</v>
      </c>
      <c r="C44" s="47" t="s">
        <v>20</v>
      </c>
      <c r="D44" s="48">
        <f t="shared" si="4"/>
        <v>0</v>
      </c>
      <c r="E44" s="48">
        <f t="shared" si="4"/>
        <v>0</v>
      </c>
      <c r="F44" s="48">
        <f t="shared" si="4"/>
        <v>0</v>
      </c>
      <c r="G44" s="48">
        <f t="shared" si="4"/>
        <v>0</v>
      </c>
      <c r="H44" s="48">
        <f t="shared" si="4"/>
        <v>1.3698630136986301</v>
      </c>
      <c r="I44" s="48">
        <f t="shared" si="4"/>
        <v>0</v>
      </c>
      <c r="J44" s="49">
        <f t="shared" si="4"/>
        <v>0</v>
      </c>
    </row>
    <row r="45" spans="2:10" hidden="1" x14ac:dyDescent="0.25">
      <c r="B45" s="18" t="s">
        <v>92</v>
      </c>
      <c r="C45" s="47" t="s">
        <v>20</v>
      </c>
      <c r="D45" s="48">
        <f t="shared" si="4"/>
        <v>0</v>
      </c>
      <c r="E45" s="48">
        <f t="shared" si="4"/>
        <v>0</v>
      </c>
      <c r="F45" s="48">
        <f t="shared" si="4"/>
        <v>0</v>
      </c>
      <c r="G45" s="48">
        <f t="shared" si="4"/>
        <v>0</v>
      </c>
      <c r="H45" s="48">
        <f t="shared" si="4"/>
        <v>0</v>
      </c>
      <c r="I45" s="48">
        <f t="shared" si="4"/>
        <v>16.279069767441861</v>
      </c>
      <c r="J45" s="49">
        <f t="shared" si="4"/>
        <v>0</v>
      </c>
    </row>
    <row r="46" spans="2:10" hidden="1" x14ac:dyDescent="0.25">
      <c r="B46" s="46" t="s">
        <v>93</v>
      </c>
      <c r="C46" s="47" t="s">
        <v>20</v>
      </c>
      <c r="D46" s="48">
        <f t="shared" si="4"/>
        <v>0</v>
      </c>
      <c r="E46" s="48">
        <f t="shared" si="4"/>
        <v>0</v>
      </c>
      <c r="F46" s="48">
        <f t="shared" si="4"/>
        <v>0</v>
      </c>
      <c r="G46" s="48">
        <f t="shared" si="4"/>
        <v>0</v>
      </c>
      <c r="H46" s="48">
        <f t="shared" si="4"/>
        <v>0</v>
      </c>
      <c r="I46" s="48">
        <f t="shared" si="4"/>
        <v>0</v>
      </c>
      <c r="J46" s="50">
        <f t="shared" si="4"/>
        <v>23.404255319148934</v>
      </c>
    </row>
    <row r="47" spans="2:10" ht="16.5" hidden="1" thickBot="1" x14ac:dyDescent="0.3">
      <c r="B47" s="22" t="s">
        <v>19</v>
      </c>
      <c r="C47" s="37" t="s">
        <v>20</v>
      </c>
      <c r="D47" s="38">
        <f>SUM(D40:D46)</f>
        <v>100</v>
      </c>
      <c r="E47" s="38">
        <f t="shared" ref="E47:J47" si="5">SUM(E40:E46)</f>
        <v>100</v>
      </c>
      <c r="F47" s="38">
        <f t="shared" si="5"/>
        <v>99.999999999999986</v>
      </c>
      <c r="G47" s="38">
        <f t="shared" si="5"/>
        <v>100</v>
      </c>
      <c r="H47" s="38">
        <f t="shared" si="5"/>
        <v>100</v>
      </c>
      <c r="I47" s="38">
        <f t="shared" si="5"/>
        <v>100</v>
      </c>
      <c r="J47" s="39">
        <f t="shared" si="5"/>
        <v>99.999999999999986</v>
      </c>
    </row>
    <row r="48" spans="2:10" ht="16.5" thickBot="1" x14ac:dyDescent="0.3">
      <c r="B48" s="13" t="s">
        <v>101</v>
      </c>
      <c r="C48" s="14" t="s">
        <v>21</v>
      </c>
      <c r="D48" s="34">
        <f t="shared" ref="D48:J54" si="6">D32*$D17/D$65</f>
        <v>100</v>
      </c>
      <c r="E48" s="34">
        <f t="shared" si="6"/>
        <v>83.505799013820408</v>
      </c>
      <c r="F48" s="34">
        <f t="shared" si="6"/>
        <v>77.942955920484025</v>
      </c>
      <c r="G48" s="34">
        <f t="shared" si="6"/>
        <v>73.109780196394368</v>
      </c>
      <c r="H48" s="34">
        <f t="shared" si="6"/>
        <v>96.754465962126488</v>
      </c>
      <c r="I48" s="34">
        <f t="shared" si="6"/>
        <v>100</v>
      </c>
      <c r="J48" s="35">
        <f t="shared" si="6"/>
        <v>100</v>
      </c>
    </row>
    <row r="49" spans="2:10" hidden="1" x14ac:dyDescent="0.25">
      <c r="B49" s="18" t="s">
        <v>102</v>
      </c>
      <c r="C49" s="4" t="s">
        <v>21</v>
      </c>
      <c r="D49" s="51">
        <f t="shared" si="6"/>
        <v>0</v>
      </c>
      <c r="E49" s="51">
        <f t="shared" si="6"/>
        <v>16.494200986179596</v>
      </c>
      <c r="F49" s="51">
        <f t="shared" si="6"/>
        <v>0</v>
      </c>
      <c r="G49" s="51">
        <f t="shared" si="6"/>
        <v>0</v>
      </c>
      <c r="H49" s="51">
        <f t="shared" si="6"/>
        <v>0</v>
      </c>
      <c r="I49" s="51">
        <f t="shared" si="6"/>
        <v>0</v>
      </c>
      <c r="J49" s="52">
        <f t="shared" si="6"/>
        <v>0</v>
      </c>
    </row>
    <row r="50" spans="2:10" hidden="1" x14ac:dyDescent="0.25">
      <c r="B50" s="18" t="s">
        <v>103</v>
      </c>
      <c r="C50" s="4" t="s">
        <v>21</v>
      </c>
      <c r="D50" s="51">
        <f t="shared" si="6"/>
        <v>0</v>
      </c>
      <c r="E50" s="51">
        <f t="shared" si="6"/>
        <v>0</v>
      </c>
      <c r="F50" s="51">
        <f t="shared" si="6"/>
        <v>22.057044079515986</v>
      </c>
      <c r="G50" s="51">
        <f t="shared" si="6"/>
        <v>0</v>
      </c>
      <c r="H50" s="51">
        <f t="shared" si="6"/>
        <v>0</v>
      </c>
      <c r="I50" s="51">
        <f t="shared" si="6"/>
        <v>0</v>
      </c>
      <c r="J50" s="52">
        <f t="shared" si="6"/>
        <v>0</v>
      </c>
    </row>
    <row r="51" spans="2:10" hidden="1" x14ac:dyDescent="0.25">
      <c r="B51" s="18" t="s">
        <v>104</v>
      </c>
      <c r="C51" s="4" t="s">
        <v>21</v>
      </c>
      <c r="D51" s="51">
        <f t="shared" si="6"/>
        <v>0</v>
      </c>
      <c r="E51" s="51">
        <f t="shared" si="6"/>
        <v>0</v>
      </c>
      <c r="F51" s="51">
        <f t="shared" si="6"/>
        <v>0</v>
      </c>
      <c r="G51" s="51">
        <f t="shared" si="6"/>
        <v>26.890219803605632</v>
      </c>
      <c r="H51" s="51">
        <f t="shared" si="6"/>
        <v>0</v>
      </c>
      <c r="I51" s="51">
        <f t="shared" si="6"/>
        <v>0</v>
      </c>
      <c r="J51" s="52">
        <f t="shared" si="6"/>
        <v>0</v>
      </c>
    </row>
    <row r="52" spans="2:10" hidden="1" x14ac:dyDescent="0.25">
      <c r="B52" s="18" t="s">
        <v>105</v>
      </c>
      <c r="C52" s="4" t="s">
        <v>21</v>
      </c>
      <c r="D52" s="51">
        <f t="shared" si="6"/>
        <v>0</v>
      </c>
      <c r="E52" s="51">
        <f t="shared" si="6"/>
        <v>0</v>
      </c>
      <c r="F52" s="51">
        <f t="shared" si="6"/>
        <v>0</v>
      </c>
      <c r="G52" s="51">
        <f t="shared" si="6"/>
        <v>0</v>
      </c>
      <c r="H52" s="51">
        <f t="shared" si="6"/>
        <v>3.245534037873504</v>
      </c>
      <c r="I52" s="51">
        <f t="shared" si="6"/>
        <v>0</v>
      </c>
      <c r="J52" s="52">
        <f t="shared" si="6"/>
        <v>0</v>
      </c>
    </row>
    <row r="53" spans="2:10" hidden="1" x14ac:dyDescent="0.25">
      <c r="B53" s="18" t="s">
        <v>106</v>
      </c>
      <c r="C53" s="4" t="s">
        <v>21</v>
      </c>
      <c r="D53" s="51">
        <f t="shared" si="6"/>
        <v>0</v>
      </c>
      <c r="E53" s="51">
        <f t="shared" si="6"/>
        <v>0</v>
      </c>
      <c r="F53" s="51">
        <f t="shared" si="6"/>
        <v>0</v>
      </c>
      <c r="G53" s="51">
        <f t="shared" si="6"/>
        <v>0</v>
      </c>
      <c r="H53" s="51">
        <f t="shared" si="6"/>
        <v>0</v>
      </c>
      <c r="I53" s="51">
        <f t="shared" si="6"/>
        <v>0</v>
      </c>
      <c r="J53" s="52">
        <f t="shared" si="6"/>
        <v>0</v>
      </c>
    </row>
    <row r="54" spans="2:10" hidden="1" x14ac:dyDescent="0.25">
      <c r="B54" s="18" t="s">
        <v>107</v>
      </c>
      <c r="C54" s="4" t="s">
        <v>21</v>
      </c>
      <c r="D54" s="51">
        <f t="shared" si="6"/>
        <v>0</v>
      </c>
      <c r="E54" s="53">
        <f t="shared" si="6"/>
        <v>0</v>
      </c>
      <c r="F54" s="53">
        <f t="shared" si="6"/>
        <v>0</v>
      </c>
      <c r="G54" s="53">
        <f t="shared" si="6"/>
        <v>0</v>
      </c>
      <c r="H54" s="53">
        <f t="shared" si="6"/>
        <v>0</v>
      </c>
      <c r="I54" s="53">
        <f t="shared" si="6"/>
        <v>0</v>
      </c>
      <c r="J54" s="54">
        <f t="shared" si="6"/>
        <v>0</v>
      </c>
    </row>
    <row r="55" spans="2:10" ht="16.5" hidden="1" thickBot="1" x14ac:dyDescent="0.3">
      <c r="B55" s="22" t="s">
        <v>19</v>
      </c>
      <c r="C55" s="23" t="s">
        <v>21</v>
      </c>
      <c r="D55" s="38">
        <f>SUM(D48:D53)</f>
        <v>100</v>
      </c>
      <c r="E55" s="38">
        <f t="shared" ref="E55:J55" si="7">SUM(E48:E53)</f>
        <v>100</v>
      </c>
      <c r="F55" s="38">
        <f t="shared" si="7"/>
        <v>100.00000000000001</v>
      </c>
      <c r="G55" s="38">
        <f t="shared" si="7"/>
        <v>100</v>
      </c>
      <c r="H55" s="38">
        <f t="shared" si="7"/>
        <v>99.999999999999986</v>
      </c>
      <c r="I55" s="38">
        <f t="shared" si="7"/>
        <v>100</v>
      </c>
      <c r="J55" s="39">
        <f t="shared" si="7"/>
        <v>100</v>
      </c>
    </row>
    <row r="56" spans="2:10" ht="16.5" thickBot="1" x14ac:dyDescent="0.3">
      <c r="B56" s="13" t="s">
        <v>30</v>
      </c>
      <c r="C56" s="14" t="s">
        <v>28</v>
      </c>
      <c r="D56" s="55">
        <f t="shared" ref="D56:J62" si="8">D$63*D40/100</f>
        <v>458.65715377755134</v>
      </c>
      <c r="E56" s="55">
        <f t="shared" si="8"/>
        <v>383.00532099599116</v>
      </c>
      <c r="F56" s="55">
        <f t="shared" si="8"/>
        <v>357.49094319498334</v>
      </c>
      <c r="G56" s="55">
        <f t="shared" si="8"/>
        <v>335.3232369818063</v>
      </c>
      <c r="H56" s="55">
        <f t="shared" si="8"/>
        <v>443.77127973455907</v>
      </c>
      <c r="I56" s="55">
        <f t="shared" si="8"/>
        <v>458.65715377755129</v>
      </c>
      <c r="J56" s="56">
        <f t="shared" si="8"/>
        <v>458.65715377755129</v>
      </c>
    </row>
    <row r="57" spans="2:10" hidden="1" x14ac:dyDescent="0.25">
      <c r="B57" s="18" t="s">
        <v>31</v>
      </c>
      <c r="C57" s="4" t="s">
        <v>28</v>
      </c>
      <c r="D57" s="51">
        <f t="shared" si="8"/>
        <v>0</v>
      </c>
      <c r="E57" s="51">
        <f t="shared" si="8"/>
        <v>79.792775207498167</v>
      </c>
      <c r="F57" s="51">
        <f t="shared" si="8"/>
        <v>0</v>
      </c>
      <c r="G57" s="51">
        <f t="shared" si="8"/>
        <v>0</v>
      </c>
      <c r="H57" s="51">
        <f t="shared" si="8"/>
        <v>0</v>
      </c>
      <c r="I57" s="51">
        <f t="shared" si="8"/>
        <v>0</v>
      </c>
      <c r="J57" s="52">
        <f t="shared" si="8"/>
        <v>0</v>
      </c>
    </row>
    <row r="58" spans="2:10" hidden="1" x14ac:dyDescent="0.25">
      <c r="B58" s="18" t="s">
        <v>32</v>
      </c>
      <c r="C58" s="4" t="s">
        <v>28</v>
      </c>
      <c r="D58" s="51">
        <f t="shared" si="8"/>
        <v>0</v>
      </c>
      <c r="E58" s="51">
        <f t="shared" si="8"/>
        <v>0</v>
      </c>
      <c r="F58" s="51">
        <f t="shared" si="8"/>
        <v>109.2333437540227</v>
      </c>
      <c r="G58" s="51">
        <f>G$63*G42/100</f>
        <v>0</v>
      </c>
      <c r="H58" s="51">
        <f>H$63*H42/100</f>
        <v>0</v>
      </c>
      <c r="I58" s="51">
        <f t="shared" si="8"/>
        <v>0</v>
      </c>
      <c r="J58" s="52">
        <f t="shared" si="8"/>
        <v>0</v>
      </c>
    </row>
    <row r="59" spans="2:10" hidden="1" x14ac:dyDescent="0.25">
      <c r="B59" s="18" t="s">
        <v>43</v>
      </c>
      <c r="C59" s="4" t="s">
        <v>28</v>
      </c>
      <c r="D59" s="51">
        <f t="shared" si="8"/>
        <v>0</v>
      </c>
      <c r="E59" s="51">
        <f t="shared" si="8"/>
        <v>0</v>
      </c>
      <c r="F59" s="51">
        <f t="shared" si="8"/>
        <v>0</v>
      </c>
      <c r="G59" s="51">
        <f>G$63*G43/100</f>
        <v>135.0607482287831</v>
      </c>
      <c r="H59" s="51">
        <f>H$63*H43/100</f>
        <v>0</v>
      </c>
      <c r="I59" s="51">
        <f t="shared" si="8"/>
        <v>0</v>
      </c>
      <c r="J59" s="52">
        <f t="shared" si="8"/>
        <v>0</v>
      </c>
    </row>
    <row r="60" spans="2:10" hidden="1" x14ac:dyDescent="0.25">
      <c r="B60" s="46" t="s">
        <v>33</v>
      </c>
      <c r="C60" s="11" t="s">
        <v>28</v>
      </c>
      <c r="D60" s="53">
        <f t="shared" si="8"/>
        <v>0</v>
      </c>
      <c r="E60" s="53">
        <f>E$63*E44/100</f>
        <v>0</v>
      </c>
      <c r="F60" s="53">
        <f>F$63*F44/100</f>
        <v>0</v>
      </c>
      <c r="G60" s="53">
        <f t="shared" ref="G60:H61" si="9">G$63*G44/100</f>
        <v>0</v>
      </c>
      <c r="H60" s="53">
        <f t="shared" si="9"/>
        <v>6.1634899963133201</v>
      </c>
      <c r="I60" s="53">
        <f t="shared" si="8"/>
        <v>0</v>
      </c>
      <c r="J60" s="54">
        <f t="shared" si="8"/>
        <v>0</v>
      </c>
    </row>
    <row r="61" spans="2:10" hidden="1" x14ac:dyDescent="0.25">
      <c r="B61" s="46" t="s">
        <v>34</v>
      </c>
      <c r="C61" s="11" t="s">
        <v>28</v>
      </c>
      <c r="D61" s="53">
        <f t="shared" si="8"/>
        <v>0</v>
      </c>
      <c r="E61" s="53">
        <f>E$63*E45/100</f>
        <v>0</v>
      </c>
      <c r="F61" s="53">
        <f>F$63*F45/100</f>
        <v>0</v>
      </c>
      <c r="G61" s="53">
        <f t="shared" si="9"/>
        <v>0</v>
      </c>
      <c r="H61" s="53">
        <f t="shared" si="9"/>
        <v>0</v>
      </c>
      <c r="I61" s="53">
        <f t="shared" si="8"/>
        <v>89.183335456746079</v>
      </c>
      <c r="J61" s="54">
        <f t="shared" si="8"/>
        <v>0</v>
      </c>
    </row>
    <row r="62" spans="2:10" ht="16.5" hidden="1" thickBot="1" x14ac:dyDescent="0.3">
      <c r="B62" s="22" t="s">
        <v>61</v>
      </c>
      <c r="C62" s="23" t="s">
        <v>28</v>
      </c>
      <c r="D62" s="38">
        <f t="shared" si="8"/>
        <v>0</v>
      </c>
      <c r="E62" s="38">
        <f t="shared" si="8"/>
        <v>0</v>
      </c>
      <c r="F62" s="38">
        <f t="shared" si="8"/>
        <v>0</v>
      </c>
      <c r="G62" s="38">
        <f t="shared" si="8"/>
        <v>0</v>
      </c>
      <c r="H62" s="38">
        <f t="shared" si="8"/>
        <v>0</v>
      </c>
      <c r="I62" s="38">
        <f t="shared" si="8"/>
        <v>0</v>
      </c>
      <c r="J62" s="39">
        <f t="shared" si="8"/>
        <v>140.14524143202956</v>
      </c>
    </row>
    <row r="63" spans="2:10" x14ac:dyDescent="0.25">
      <c r="B63" s="13" t="s">
        <v>35</v>
      </c>
      <c r="C63" s="14" t="s">
        <v>28</v>
      </c>
      <c r="D63" s="55">
        <f>(D31/1000)/D66*3600</f>
        <v>458.65715377755134</v>
      </c>
      <c r="E63" s="55">
        <f>(E31/1000)/E66*3600</f>
        <v>462.79809620348931</v>
      </c>
      <c r="F63" s="55">
        <f t="shared" ref="F63:J63" si="10">(F31/1000)/F66*3600</f>
        <v>466.72428694900611</v>
      </c>
      <c r="G63" s="55">
        <f t="shared" si="10"/>
        <v>470.38398521058934</v>
      </c>
      <c r="H63" s="55">
        <f t="shared" si="10"/>
        <v>449.9347697308724</v>
      </c>
      <c r="I63" s="55">
        <f t="shared" si="10"/>
        <v>547.84048923429737</v>
      </c>
      <c r="J63" s="56">
        <f t="shared" si="10"/>
        <v>598.80239520958094</v>
      </c>
    </row>
    <row r="64" spans="2:10" hidden="1" x14ac:dyDescent="0.25">
      <c r="B64" s="57" t="s">
        <v>29</v>
      </c>
      <c r="C64" s="47" t="s">
        <v>7</v>
      </c>
      <c r="D64" s="48">
        <f t="shared" ref="D64:J64" si="11">(D32*$D10+D33*$D11+D34*$D12+D35*$D13+D36*$D14+D37*$D15+D38*$D16)/100</f>
        <v>16</v>
      </c>
      <c r="E64" s="48">
        <f t="shared" si="11"/>
        <v>17.399999999999999</v>
      </c>
      <c r="F64" s="48">
        <f t="shared" si="11"/>
        <v>18.8</v>
      </c>
      <c r="G64" s="48">
        <f t="shared" si="11"/>
        <v>20.2</v>
      </c>
      <c r="H64" s="48">
        <f t="shared" si="11"/>
        <v>14.6</v>
      </c>
      <c r="I64" s="48">
        <f t="shared" si="11"/>
        <v>17.2</v>
      </c>
      <c r="J64" s="49">
        <f t="shared" si="11"/>
        <v>18.8</v>
      </c>
    </row>
    <row r="65" spans="2:10" hidden="1" x14ac:dyDescent="0.25">
      <c r="B65" s="57" t="s">
        <v>45</v>
      </c>
      <c r="C65" s="4" t="s">
        <v>8</v>
      </c>
      <c r="D65" s="58">
        <f t="shared" ref="D65:J65" si="12">(D32*$D17+D33*$D18+D34*$D19+D35*$D20+D36*$D21+D37*$D22+D38*$D23)/100</f>
        <v>0.80160000000000009</v>
      </c>
      <c r="E65" s="58">
        <f t="shared" si="12"/>
        <v>0.86394000000000004</v>
      </c>
      <c r="F65" s="58">
        <f t="shared" si="12"/>
        <v>0.92559999999999998</v>
      </c>
      <c r="G65" s="58">
        <f t="shared" si="12"/>
        <v>0.98679000000000006</v>
      </c>
      <c r="H65" s="58">
        <f t="shared" si="12"/>
        <v>0.74564000000000008</v>
      </c>
      <c r="I65" s="58">
        <f t="shared" si="12"/>
        <v>0.72144000000000008</v>
      </c>
      <c r="J65" s="59">
        <f t="shared" si="12"/>
        <v>0.72144000000000008</v>
      </c>
    </row>
    <row r="66" spans="2:10" ht="16.5" thickBot="1" x14ac:dyDescent="0.3">
      <c r="B66" s="36" t="s">
        <v>45</v>
      </c>
      <c r="C66" s="23" t="s">
        <v>1</v>
      </c>
      <c r="D66" s="38">
        <f t="shared" ref="D66:J66" si="13">(D40*$D3+D41*$D4+D42*$D5+D43*$D6+D44*$D7+D45*$D8+D46*$D9)/100</f>
        <v>50.1</v>
      </c>
      <c r="E66" s="38">
        <f t="shared" si="13"/>
        <v>49.651724137931041</v>
      </c>
      <c r="F66" s="38">
        <f t="shared" si="13"/>
        <v>49.234042553191486</v>
      </c>
      <c r="G66" s="38">
        <f t="shared" si="13"/>
        <v>48.850990099009906</v>
      </c>
      <c r="H66" s="38">
        <f t="shared" si="13"/>
        <v>51.07123287671233</v>
      </c>
      <c r="I66" s="38">
        <f t="shared" si="13"/>
        <v>41.944186046511632</v>
      </c>
      <c r="J66" s="39">
        <f t="shared" si="13"/>
        <v>38.374468085106379</v>
      </c>
    </row>
    <row r="67" spans="2:10" x14ac:dyDescent="0.25">
      <c r="B67" s="13" t="s">
        <v>46</v>
      </c>
      <c r="C67" s="14" t="s">
        <v>26</v>
      </c>
      <c r="D67" s="34">
        <f>D68/D29</f>
        <v>1.5289999999999999</v>
      </c>
      <c r="E67" s="34">
        <f>E68/E29</f>
        <v>1.2768036669213139</v>
      </c>
      <c r="F67" s="34">
        <f t="shared" ref="F67:J67" si="14">F68/F29</f>
        <v>1.1917477960242002</v>
      </c>
      <c r="G67" s="34">
        <f t="shared" si="14"/>
        <v>1.1178485392028699</v>
      </c>
      <c r="H67" s="34">
        <f t="shared" si="14"/>
        <v>1.4793757845609141</v>
      </c>
      <c r="I67" s="34">
        <f t="shared" si="14"/>
        <v>1.5289999999999997</v>
      </c>
      <c r="J67" s="35">
        <f t="shared" si="14"/>
        <v>1.5289999999999997</v>
      </c>
    </row>
    <row r="68" spans="2:10" ht="16.5" thickBot="1" x14ac:dyDescent="0.3">
      <c r="B68" s="46" t="s">
        <v>47</v>
      </c>
      <c r="C68" s="11" t="s">
        <v>44</v>
      </c>
      <c r="D68" s="85">
        <v>4587</v>
      </c>
      <c r="E68" s="60">
        <f>E56/$D56*$D68</f>
        <v>3830.4110007639415</v>
      </c>
      <c r="F68" s="60">
        <f>F56/$D56*$D68</f>
        <v>3575.2433880726007</v>
      </c>
      <c r="G68" s="60">
        <f t="shared" ref="G68:J68" si="15">G56/$D56*$D68</f>
        <v>3353.5456176086095</v>
      </c>
      <c r="H68" s="60">
        <f t="shared" si="15"/>
        <v>4438.1273536827421</v>
      </c>
      <c r="I68" s="60">
        <f t="shared" si="15"/>
        <v>4586.9999999999991</v>
      </c>
      <c r="J68" s="61">
        <f t="shared" si="15"/>
        <v>4586.9999999999991</v>
      </c>
    </row>
    <row r="69" spans="2:10" x14ac:dyDescent="0.25">
      <c r="B69" s="89" t="s">
        <v>63</v>
      </c>
      <c r="C69" s="90" t="s">
        <v>49</v>
      </c>
      <c r="D69" s="86">
        <f>D68/D56/10</f>
        <v>1.0000934166666666</v>
      </c>
      <c r="E69" s="86">
        <f>E68/E56/10</f>
        <v>1.0000934166666666</v>
      </c>
      <c r="F69" s="86">
        <f t="shared" ref="F69:J69" si="16">F68/F56/10</f>
        <v>1.0000934166666666</v>
      </c>
      <c r="G69" s="86">
        <f t="shared" si="16"/>
        <v>1.0000934166666666</v>
      </c>
      <c r="H69" s="86">
        <f t="shared" si="16"/>
        <v>1.0000934166666666</v>
      </c>
      <c r="I69" s="86">
        <f t="shared" si="16"/>
        <v>1.0000934166666666</v>
      </c>
      <c r="J69" s="87">
        <f t="shared" si="16"/>
        <v>1.0000934166666666</v>
      </c>
    </row>
    <row r="70" spans="2:10" ht="16.5" thickBot="1" x14ac:dyDescent="0.3">
      <c r="B70" s="40" t="s">
        <v>64</v>
      </c>
      <c r="C70" s="41" t="s">
        <v>48</v>
      </c>
      <c r="D70" s="42">
        <f>D68/10/D63</f>
        <v>1.0000934166666664</v>
      </c>
      <c r="E70" s="42">
        <f>E68/10/E63</f>
        <v>0.82766351724137932</v>
      </c>
      <c r="F70" s="42">
        <f t="shared" ref="F70:J70" si="17">F68/10/F63</f>
        <v>0.76602899999999963</v>
      </c>
      <c r="G70" s="42">
        <f t="shared" si="17"/>
        <v>0.71293788118811885</v>
      </c>
      <c r="H70" s="42">
        <f t="shared" si="17"/>
        <v>0.98639350684931493</v>
      </c>
      <c r="I70" s="42">
        <f t="shared" si="17"/>
        <v>0.83728751162790682</v>
      </c>
      <c r="J70" s="43">
        <f t="shared" si="17"/>
        <v>0.76602899999999974</v>
      </c>
    </row>
    <row r="71" spans="2:10" x14ac:dyDescent="0.25">
      <c r="E71" s="97"/>
      <c r="F71" s="97"/>
      <c r="G71" s="97"/>
      <c r="H71" s="97"/>
      <c r="I71" s="97"/>
      <c r="J71" s="97"/>
    </row>
    <row r="72" spans="2:10" x14ac:dyDescent="0.25">
      <c r="D72" s="124"/>
      <c r="E72" s="124"/>
      <c r="F72" s="124"/>
      <c r="G72" s="124"/>
      <c r="H72" s="124"/>
      <c r="I72" s="124"/>
      <c r="J72" s="124"/>
    </row>
  </sheetData>
  <mergeCells count="4">
    <mergeCell ref="B26:B28"/>
    <mergeCell ref="C26:C27"/>
    <mergeCell ref="D26:D27"/>
    <mergeCell ref="E26:J26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A6D1A-D9FC-4C5A-AE2A-005F1B174B2B}">
  <dimension ref="B2:L113"/>
  <sheetViews>
    <sheetView zoomScaleNormal="100" workbookViewId="0">
      <selection activeCell="K77" sqref="K77"/>
    </sheetView>
  </sheetViews>
  <sheetFormatPr defaultColWidth="8.85546875" defaultRowHeight="15.75" x14ac:dyDescent="0.25"/>
  <cols>
    <col min="1" max="1" width="3.7109375" style="2" customWidth="1"/>
    <col min="2" max="2" width="63.140625" style="2" customWidth="1"/>
    <col min="3" max="3" width="11.5703125" style="2" customWidth="1"/>
    <col min="4" max="5" width="9.28515625" style="3" customWidth="1"/>
    <col min="6" max="9" width="19.85546875" style="2" customWidth="1"/>
    <col min="10" max="10" width="20.140625" style="2" customWidth="1"/>
    <col min="11" max="12" width="20" style="2" customWidth="1"/>
    <col min="13" max="16384" width="8.85546875" style="2"/>
  </cols>
  <sheetData>
    <row r="2" spans="2:8" x14ac:dyDescent="0.25">
      <c r="B2" s="1" t="s">
        <v>10</v>
      </c>
      <c r="F2" s="3"/>
      <c r="G2" s="3"/>
      <c r="H2" s="3"/>
    </row>
    <row r="3" spans="2:8" x14ac:dyDescent="0.25">
      <c r="B3" s="4" t="s">
        <v>0</v>
      </c>
      <c r="C3" s="4" t="s">
        <v>1</v>
      </c>
      <c r="D3" s="5">
        <v>50.1</v>
      </c>
      <c r="F3" s="3"/>
      <c r="G3" s="2" t="s">
        <v>36</v>
      </c>
    </row>
    <row r="4" spans="2:8" x14ac:dyDescent="0.25">
      <c r="B4" s="4" t="s">
        <v>2</v>
      </c>
      <c r="C4" s="4" t="s">
        <v>1</v>
      </c>
      <c r="D4" s="5">
        <v>47.5</v>
      </c>
      <c r="F4" s="3"/>
      <c r="G4" s="2" t="s">
        <v>13</v>
      </c>
    </row>
    <row r="5" spans="2:8" x14ac:dyDescent="0.25">
      <c r="B5" s="4" t="s">
        <v>3</v>
      </c>
      <c r="C5" s="4" t="s">
        <v>1</v>
      </c>
      <c r="D5" s="5">
        <v>46.4</v>
      </c>
      <c r="F5" s="3"/>
      <c r="G5" s="6" t="s">
        <v>11</v>
      </c>
      <c r="H5" s="6"/>
    </row>
    <row r="6" spans="2:8" x14ac:dyDescent="0.25">
      <c r="B6" s="4" t="s">
        <v>41</v>
      </c>
      <c r="C6" s="4" t="s">
        <v>1</v>
      </c>
      <c r="D6" s="5">
        <v>45.75</v>
      </c>
      <c r="F6" s="3"/>
      <c r="G6" s="7" t="s">
        <v>12</v>
      </c>
      <c r="H6" s="7"/>
    </row>
    <row r="7" spans="2:8" x14ac:dyDescent="0.25">
      <c r="B7" s="4" t="s">
        <v>15</v>
      </c>
      <c r="C7" s="4" t="s">
        <v>1</v>
      </c>
      <c r="D7" s="5">
        <v>121</v>
      </c>
      <c r="F7" s="44"/>
      <c r="G7" s="44"/>
      <c r="H7" s="44"/>
    </row>
    <row r="8" spans="2:8" x14ac:dyDescent="0.25">
      <c r="B8" s="4" t="s">
        <v>17</v>
      </c>
      <c r="C8" s="4" t="s">
        <v>1</v>
      </c>
      <c r="D8" s="5">
        <v>0</v>
      </c>
      <c r="F8" s="44"/>
      <c r="G8" s="44"/>
      <c r="H8" s="44"/>
    </row>
    <row r="9" spans="2:8" x14ac:dyDescent="0.25">
      <c r="B9" s="4" t="s">
        <v>60</v>
      </c>
      <c r="C9" s="4" t="s">
        <v>1</v>
      </c>
      <c r="D9" s="5">
        <v>0</v>
      </c>
      <c r="F9" s="44"/>
      <c r="G9" s="44"/>
      <c r="H9" s="44"/>
    </row>
    <row r="10" spans="2:8" x14ac:dyDescent="0.25">
      <c r="B10" s="4" t="s">
        <v>4</v>
      </c>
      <c r="C10" s="4" t="s">
        <v>7</v>
      </c>
      <c r="D10" s="5">
        <v>16</v>
      </c>
      <c r="F10" s="3"/>
      <c r="G10" s="3"/>
      <c r="H10" s="3"/>
    </row>
    <row r="11" spans="2:8" x14ac:dyDescent="0.25">
      <c r="B11" s="4" t="s">
        <v>5</v>
      </c>
      <c r="C11" s="4" t="s">
        <v>7</v>
      </c>
      <c r="D11" s="5">
        <v>30</v>
      </c>
      <c r="F11" s="3"/>
      <c r="G11" s="3"/>
      <c r="H11" s="3"/>
    </row>
    <row r="12" spans="2:8" x14ac:dyDescent="0.25">
      <c r="B12" s="4" t="s">
        <v>6</v>
      </c>
      <c r="C12" s="4" t="s">
        <v>7</v>
      </c>
      <c r="D12" s="5">
        <v>44</v>
      </c>
      <c r="F12" s="3"/>
      <c r="G12" s="3"/>
      <c r="H12" s="3"/>
    </row>
    <row r="13" spans="2:8" x14ac:dyDescent="0.25">
      <c r="B13" s="4" t="s">
        <v>42</v>
      </c>
      <c r="C13" s="4" t="s">
        <v>7</v>
      </c>
      <c r="D13" s="5">
        <v>58</v>
      </c>
      <c r="F13" s="3"/>
      <c r="G13" s="3"/>
      <c r="H13" s="3"/>
    </row>
    <row r="14" spans="2:8" x14ac:dyDescent="0.25">
      <c r="B14" s="4" t="s">
        <v>16</v>
      </c>
      <c r="C14" s="4" t="s">
        <v>7</v>
      </c>
      <c r="D14" s="5">
        <v>2</v>
      </c>
      <c r="F14" s="3"/>
      <c r="G14" s="3"/>
      <c r="H14" s="3"/>
    </row>
    <row r="15" spans="2:8" x14ac:dyDescent="0.25">
      <c r="B15" s="4" t="s">
        <v>18</v>
      </c>
      <c r="C15" s="4" t="s">
        <v>7</v>
      </c>
      <c r="D15" s="5">
        <v>28</v>
      </c>
      <c r="F15" s="3"/>
      <c r="G15" s="3"/>
      <c r="H15" s="3"/>
    </row>
    <row r="16" spans="2:8" x14ac:dyDescent="0.25">
      <c r="B16" s="4" t="s">
        <v>50</v>
      </c>
      <c r="C16" s="4" t="s">
        <v>7</v>
      </c>
      <c r="D16" s="5">
        <v>44</v>
      </c>
      <c r="F16" s="3"/>
      <c r="G16" s="3"/>
      <c r="H16" s="3"/>
    </row>
    <row r="17" spans="2:12" x14ac:dyDescent="0.25">
      <c r="B17" s="4" t="s">
        <v>0</v>
      </c>
      <c r="C17" s="4" t="s">
        <v>8</v>
      </c>
      <c r="D17" s="45">
        <f t="shared" ref="D17:D23" si="0">D3*(D10/1000)</f>
        <v>0.80160000000000009</v>
      </c>
      <c r="F17" s="3"/>
      <c r="G17" s="3"/>
      <c r="H17" s="3"/>
    </row>
    <row r="18" spans="2:12" x14ac:dyDescent="0.25">
      <c r="B18" s="4" t="s">
        <v>2</v>
      </c>
      <c r="C18" s="4" t="s">
        <v>8</v>
      </c>
      <c r="D18" s="45">
        <f t="shared" si="0"/>
        <v>1.425</v>
      </c>
      <c r="F18" s="3"/>
      <c r="G18" s="3"/>
      <c r="H18" s="3"/>
    </row>
    <row r="19" spans="2:12" x14ac:dyDescent="0.25">
      <c r="B19" s="4" t="s">
        <v>3</v>
      </c>
      <c r="C19" s="4" t="s">
        <v>8</v>
      </c>
      <c r="D19" s="45">
        <f t="shared" si="0"/>
        <v>2.0415999999999999</v>
      </c>
      <c r="F19" s="3"/>
      <c r="G19" s="3"/>
      <c r="H19" s="3"/>
    </row>
    <row r="20" spans="2:12" x14ac:dyDescent="0.25">
      <c r="B20" s="4" t="s">
        <v>41</v>
      </c>
      <c r="C20" s="4" t="s">
        <v>8</v>
      </c>
      <c r="D20" s="45">
        <f t="shared" si="0"/>
        <v>2.6535000000000002</v>
      </c>
      <c r="F20" s="3"/>
      <c r="G20" s="3"/>
      <c r="H20" s="3"/>
    </row>
    <row r="21" spans="2:12" x14ac:dyDescent="0.25">
      <c r="B21" s="4" t="s">
        <v>15</v>
      </c>
      <c r="C21" s="4" t="s">
        <v>8</v>
      </c>
      <c r="D21" s="45">
        <f t="shared" si="0"/>
        <v>0.24199999999999999</v>
      </c>
      <c r="F21" s="3"/>
      <c r="G21" s="3"/>
      <c r="H21" s="3"/>
    </row>
    <row r="22" spans="2:12" x14ac:dyDescent="0.25">
      <c r="B22" s="4" t="s">
        <v>17</v>
      </c>
      <c r="C22" s="4" t="s">
        <v>8</v>
      </c>
      <c r="D22" s="45">
        <f t="shared" si="0"/>
        <v>0</v>
      </c>
      <c r="F22" s="3"/>
      <c r="G22" s="3"/>
      <c r="H22" s="3"/>
    </row>
    <row r="23" spans="2:12" x14ac:dyDescent="0.25">
      <c r="B23" s="4" t="s">
        <v>60</v>
      </c>
      <c r="C23" s="4" t="s">
        <v>8</v>
      </c>
      <c r="D23" s="45">
        <f t="shared" si="0"/>
        <v>0</v>
      </c>
      <c r="F23" s="3"/>
      <c r="G23" s="3"/>
      <c r="H23" s="3"/>
    </row>
    <row r="24" spans="2:12" ht="16.5" thickBot="1" x14ac:dyDescent="0.3">
      <c r="B24" s="2" t="s">
        <v>37</v>
      </c>
    </row>
    <row r="25" spans="2:12" ht="16.5" thickBot="1" x14ac:dyDescent="0.3">
      <c r="D25" s="134" t="s">
        <v>73</v>
      </c>
      <c r="E25" s="135"/>
      <c r="F25" s="136" t="s">
        <v>79</v>
      </c>
      <c r="G25" s="137"/>
      <c r="H25" s="137"/>
      <c r="I25" s="138"/>
      <c r="J25" s="136" t="s">
        <v>85</v>
      </c>
      <c r="K25" s="137"/>
      <c r="L25" s="138"/>
    </row>
    <row r="26" spans="2:12" x14ac:dyDescent="0.25">
      <c r="B26" s="125" t="s">
        <v>86</v>
      </c>
      <c r="C26" s="147" t="s">
        <v>66</v>
      </c>
      <c r="D26" s="142" t="s">
        <v>71</v>
      </c>
      <c r="E26" s="149" t="s">
        <v>72</v>
      </c>
      <c r="F26" s="144" t="s">
        <v>65</v>
      </c>
      <c r="G26" s="145"/>
      <c r="H26" s="145"/>
      <c r="I26" s="81" t="s">
        <v>57</v>
      </c>
      <c r="J26" s="144" t="s">
        <v>65</v>
      </c>
      <c r="K26" s="145"/>
      <c r="L26" s="146"/>
    </row>
    <row r="27" spans="2:12" x14ac:dyDescent="0.25">
      <c r="B27" s="126"/>
      <c r="C27" s="148"/>
      <c r="D27" s="143"/>
      <c r="E27" s="150"/>
      <c r="F27" s="80" t="s">
        <v>38</v>
      </c>
      <c r="G27" s="10" t="s">
        <v>39</v>
      </c>
      <c r="H27" s="10" t="s">
        <v>40</v>
      </c>
      <c r="I27" s="81" t="s">
        <v>58</v>
      </c>
      <c r="J27" s="80" t="s">
        <v>38</v>
      </c>
      <c r="K27" s="10" t="s">
        <v>39</v>
      </c>
      <c r="L27" s="81" t="s">
        <v>40</v>
      </c>
    </row>
    <row r="28" spans="2:12" ht="16.5" thickBot="1" x14ac:dyDescent="0.3">
      <c r="B28" s="127"/>
      <c r="C28" s="123" t="s">
        <v>59</v>
      </c>
      <c r="D28" s="82">
        <v>1</v>
      </c>
      <c r="E28" s="84">
        <v>8</v>
      </c>
      <c r="F28" s="82">
        <v>9</v>
      </c>
      <c r="G28" s="83">
        <v>10</v>
      </c>
      <c r="H28" s="83">
        <v>11</v>
      </c>
      <c r="I28" s="84">
        <v>12</v>
      </c>
      <c r="J28" s="82">
        <v>9</v>
      </c>
      <c r="K28" s="83">
        <v>10</v>
      </c>
      <c r="L28" s="84">
        <v>11</v>
      </c>
    </row>
    <row r="29" spans="2:12" x14ac:dyDescent="0.25">
      <c r="B29" s="57" t="s">
        <v>22</v>
      </c>
      <c r="C29" s="47" t="s">
        <v>23</v>
      </c>
      <c r="D29" s="15">
        <v>3000</v>
      </c>
      <c r="E29" s="17">
        <f t="shared" ref="E29:L30" si="1">$D29</f>
        <v>3000</v>
      </c>
      <c r="F29" s="114">
        <f t="shared" si="1"/>
        <v>3000</v>
      </c>
      <c r="G29" s="16">
        <f t="shared" si="1"/>
        <v>3000</v>
      </c>
      <c r="H29" s="16">
        <f t="shared" si="1"/>
        <v>3000</v>
      </c>
      <c r="I29" s="117">
        <f t="shared" si="1"/>
        <v>3000</v>
      </c>
      <c r="J29" s="114">
        <f t="shared" si="1"/>
        <v>3000</v>
      </c>
      <c r="K29" s="62">
        <f t="shared" si="1"/>
        <v>3000</v>
      </c>
      <c r="L29" s="17">
        <f t="shared" si="1"/>
        <v>3000</v>
      </c>
    </row>
    <row r="30" spans="2:12" x14ac:dyDescent="0.25">
      <c r="B30" s="18" t="s">
        <v>24</v>
      </c>
      <c r="C30" s="4" t="s">
        <v>14</v>
      </c>
      <c r="D30" s="19">
        <v>47</v>
      </c>
      <c r="E30" s="21">
        <f t="shared" si="1"/>
        <v>47</v>
      </c>
      <c r="F30" s="115">
        <f t="shared" si="1"/>
        <v>47</v>
      </c>
      <c r="G30" s="20">
        <f t="shared" si="1"/>
        <v>47</v>
      </c>
      <c r="H30" s="20">
        <f t="shared" si="1"/>
        <v>47</v>
      </c>
      <c r="I30" s="118">
        <f t="shared" si="1"/>
        <v>47</v>
      </c>
      <c r="J30" s="115">
        <f t="shared" si="1"/>
        <v>47</v>
      </c>
      <c r="K30" s="63">
        <f t="shared" si="1"/>
        <v>47</v>
      </c>
      <c r="L30" s="21">
        <f t="shared" si="1"/>
        <v>47</v>
      </c>
    </row>
    <row r="31" spans="2:12" ht="16.5" thickBot="1" x14ac:dyDescent="0.3">
      <c r="B31" s="22" t="s">
        <v>27</v>
      </c>
      <c r="C31" s="23" t="s">
        <v>25</v>
      </c>
      <c r="D31" s="24">
        <f>D29/(D30/100)</f>
        <v>6382.978723404256</v>
      </c>
      <c r="E31" s="25">
        <f>E29/(E30/100)</f>
        <v>6382.978723404256</v>
      </c>
      <c r="F31" s="116">
        <f t="shared" ref="F31:L31" si="2">F29/(F30/100)</f>
        <v>6382.978723404256</v>
      </c>
      <c r="G31" s="24">
        <f t="shared" si="2"/>
        <v>6382.978723404256</v>
      </c>
      <c r="H31" s="24">
        <f t="shared" si="2"/>
        <v>6382.978723404256</v>
      </c>
      <c r="I31" s="119">
        <f t="shared" si="2"/>
        <v>6382.978723404256</v>
      </c>
      <c r="J31" s="116">
        <f t="shared" si="2"/>
        <v>6382.978723404256</v>
      </c>
      <c r="K31" s="64">
        <f t="shared" si="2"/>
        <v>6382.978723404256</v>
      </c>
      <c r="L31" s="25">
        <f t="shared" si="2"/>
        <v>6382.978723404256</v>
      </c>
    </row>
    <row r="32" spans="2:12" x14ac:dyDescent="0.25">
      <c r="B32" s="13" t="s">
        <v>94</v>
      </c>
      <c r="C32" s="14" t="s">
        <v>9</v>
      </c>
      <c r="D32" s="26">
        <v>100</v>
      </c>
      <c r="E32" s="27">
        <v>92.187272727272727</v>
      </c>
      <c r="F32" s="65">
        <v>87.33</v>
      </c>
      <c r="G32" s="26">
        <v>92.03</v>
      </c>
      <c r="H32" s="26">
        <v>99.71</v>
      </c>
      <c r="I32" s="27">
        <v>82.31</v>
      </c>
      <c r="J32" s="120">
        <v>87.33</v>
      </c>
      <c r="K32" s="121">
        <v>92.03</v>
      </c>
      <c r="L32" s="122">
        <v>99.71</v>
      </c>
    </row>
    <row r="33" spans="2:12" x14ac:dyDescent="0.25">
      <c r="B33" s="18" t="s">
        <v>95</v>
      </c>
      <c r="C33" s="4" t="s">
        <v>9</v>
      </c>
      <c r="D33" s="28">
        <v>0</v>
      </c>
      <c r="E33" s="29">
        <v>5.6959090909090913</v>
      </c>
      <c r="F33" s="66">
        <v>8.33</v>
      </c>
      <c r="G33" s="28">
        <v>5.75</v>
      </c>
      <c r="H33" s="28">
        <v>0.09</v>
      </c>
      <c r="I33" s="29">
        <v>2.9</v>
      </c>
      <c r="J33" s="66">
        <v>8.33</v>
      </c>
      <c r="K33" s="28">
        <v>5.75</v>
      </c>
      <c r="L33" s="29">
        <v>0.09</v>
      </c>
    </row>
    <row r="34" spans="2:12" x14ac:dyDescent="0.25">
      <c r="B34" s="18" t="s">
        <v>96</v>
      </c>
      <c r="C34" s="4" t="s">
        <v>9</v>
      </c>
      <c r="D34" s="28">
        <v>0</v>
      </c>
      <c r="E34" s="29">
        <v>1.4009090909090911</v>
      </c>
      <c r="F34" s="66">
        <v>3.33</v>
      </c>
      <c r="G34" s="28">
        <v>1.31</v>
      </c>
      <c r="H34" s="28">
        <v>0.03</v>
      </c>
      <c r="I34" s="29">
        <v>0.43</v>
      </c>
      <c r="J34" s="66">
        <v>3.33</v>
      </c>
      <c r="K34" s="28">
        <v>1.31</v>
      </c>
      <c r="L34" s="29">
        <v>0.03</v>
      </c>
    </row>
    <row r="35" spans="2:12" x14ac:dyDescent="0.25">
      <c r="B35" s="18" t="s">
        <v>97</v>
      </c>
      <c r="C35" s="4" t="s">
        <v>9</v>
      </c>
      <c r="D35" s="28">
        <v>0</v>
      </c>
      <c r="E35" s="29">
        <v>0.51818181818181808</v>
      </c>
      <c r="F35" s="66">
        <v>0.97</v>
      </c>
      <c r="G35" s="28">
        <v>0.45</v>
      </c>
      <c r="H35" s="28">
        <v>0.01</v>
      </c>
      <c r="I35" s="29">
        <v>0.21</v>
      </c>
      <c r="J35" s="66">
        <v>0.97</v>
      </c>
      <c r="K35" s="28">
        <v>0.45</v>
      </c>
      <c r="L35" s="29">
        <v>0.01</v>
      </c>
    </row>
    <row r="36" spans="2:12" x14ac:dyDescent="0.25">
      <c r="B36" s="18" t="s">
        <v>98</v>
      </c>
      <c r="C36" s="4" t="s">
        <v>9</v>
      </c>
      <c r="D36" s="28">
        <v>0</v>
      </c>
      <c r="E36" s="29">
        <v>0</v>
      </c>
      <c r="F36" s="66">
        <v>0</v>
      </c>
      <c r="G36" s="28">
        <v>0</v>
      </c>
      <c r="H36" s="28">
        <v>0</v>
      </c>
      <c r="I36" s="29">
        <v>0</v>
      </c>
      <c r="J36" s="66">
        <v>0</v>
      </c>
      <c r="K36" s="28">
        <v>0</v>
      </c>
      <c r="L36" s="29">
        <v>0</v>
      </c>
    </row>
    <row r="37" spans="2:12" x14ac:dyDescent="0.25">
      <c r="B37" s="18" t="s">
        <v>99</v>
      </c>
      <c r="C37" s="4" t="s">
        <v>9</v>
      </c>
      <c r="D37" s="28">
        <v>0</v>
      </c>
      <c r="E37" s="29">
        <v>0.19818181818181815</v>
      </c>
      <c r="F37" s="66">
        <v>0.04</v>
      </c>
      <c r="G37" s="28">
        <v>0.46</v>
      </c>
      <c r="H37" s="28">
        <v>0.17</v>
      </c>
      <c r="I37" s="29">
        <v>13.03</v>
      </c>
      <c r="J37" s="66">
        <v>0.04</v>
      </c>
      <c r="K37" s="28">
        <v>0.46</v>
      </c>
      <c r="L37" s="29">
        <v>0.17</v>
      </c>
    </row>
    <row r="38" spans="2:12" x14ac:dyDescent="0.25">
      <c r="B38" s="46" t="s">
        <v>100</v>
      </c>
      <c r="C38" s="11" t="s">
        <v>9</v>
      </c>
      <c r="D38" s="28">
        <v>0</v>
      </c>
      <c r="E38" s="31">
        <v>0</v>
      </c>
      <c r="F38" s="67">
        <v>0</v>
      </c>
      <c r="G38" s="30">
        <v>0</v>
      </c>
      <c r="H38" s="30">
        <v>0</v>
      </c>
      <c r="I38" s="31">
        <v>1.1200000000000001</v>
      </c>
      <c r="J38" s="67">
        <v>0</v>
      </c>
      <c r="K38" s="30">
        <v>0</v>
      </c>
      <c r="L38" s="31">
        <v>0</v>
      </c>
    </row>
    <row r="39" spans="2:12" ht="16.5" thickBot="1" x14ac:dyDescent="0.3">
      <c r="B39" s="22" t="s">
        <v>19</v>
      </c>
      <c r="C39" s="23" t="s">
        <v>9</v>
      </c>
      <c r="D39" s="32">
        <f>SUM(D32:D38)</f>
        <v>100</v>
      </c>
      <c r="E39" s="33">
        <f>SUM(E32:E38)</f>
        <v>100.00045454545456</v>
      </c>
      <c r="F39" s="68">
        <f t="shared" ref="F39:L39" si="3">SUM(F32:F38)</f>
        <v>100</v>
      </c>
      <c r="G39" s="32">
        <f t="shared" si="3"/>
        <v>100</v>
      </c>
      <c r="H39" s="32">
        <f t="shared" si="3"/>
        <v>100.01</v>
      </c>
      <c r="I39" s="33">
        <f t="shared" si="3"/>
        <v>100.00000000000001</v>
      </c>
      <c r="J39" s="33">
        <f t="shared" si="3"/>
        <v>100</v>
      </c>
      <c r="K39" s="32">
        <f t="shared" si="3"/>
        <v>100</v>
      </c>
      <c r="L39" s="33">
        <f t="shared" si="3"/>
        <v>100.01</v>
      </c>
    </row>
    <row r="40" spans="2:12" ht="16.5" thickBot="1" x14ac:dyDescent="0.3">
      <c r="B40" s="13" t="s">
        <v>87</v>
      </c>
      <c r="C40" s="14" t="s">
        <v>20</v>
      </c>
      <c r="D40" s="34">
        <f t="shared" ref="D40:L40" si="4">D32*$D10/D$64</f>
        <v>100</v>
      </c>
      <c r="E40" s="35">
        <f t="shared" si="4"/>
        <v>84.618309204669373</v>
      </c>
      <c r="F40" s="69">
        <f t="shared" si="4"/>
        <v>75.484581973766666</v>
      </c>
      <c r="G40" s="34">
        <f t="shared" si="4"/>
        <v>84.547542489664679</v>
      </c>
      <c r="H40" s="34">
        <f t="shared" si="4"/>
        <v>99.416720674011685</v>
      </c>
      <c r="I40" s="35">
        <f t="shared" si="4"/>
        <v>71.218594187693995</v>
      </c>
      <c r="J40" s="35">
        <f t="shared" si="4"/>
        <v>75.484581973766666</v>
      </c>
      <c r="K40" s="34">
        <f t="shared" si="4"/>
        <v>84.547542489664679</v>
      </c>
      <c r="L40" s="35">
        <f t="shared" si="4"/>
        <v>99.416720674011685</v>
      </c>
    </row>
    <row r="41" spans="2:12" hidden="1" x14ac:dyDescent="0.25">
      <c r="B41" s="18" t="s">
        <v>88</v>
      </c>
      <c r="C41" s="47" t="s">
        <v>20</v>
      </c>
      <c r="D41" s="48">
        <f t="shared" ref="D41:L41" si="5">D33*$D11/D$64</f>
        <v>0</v>
      </c>
      <c r="E41" s="49">
        <f t="shared" si="5"/>
        <v>9.8029705402390395</v>
      </c>
      <c r="F41" s="70">
        <f t="shared" si="5"/>
        <v>13.500226894569657</v>
      </c>
      <c r="G41" s="48">
        <f t="shared" si="5"/>
        <v>9.9046853468075327</v>
      </c>
      <c r="H41" s="48">
        <f t="shared" si="5"/>
        <v>0.16825365172740417</v>
      </c>
      <c r="I41" s="49">
        <f t="shared" si="5"/>
        <v>4.7047880682248344</v>
      </c>
      <c r="J41" s="49">
        <f t="shared" si="5"/>
        <v>13.500226894569657</v>
      </c>
      <c r="K41" s="48">
        <f t="shared" si="5"/>
        <v>9.9046853468075327</v>
      </c>
      <c r="L41" s="49">
        <f t="shared" si="5"/>
        <v>0.16825365172740417</v>
      </c>
    </row>
    <row r="42" spans="2:12" hidden="1" x14ac:dyDescent="0.25">
      <c r="B42" s="18" t="s">
        <v>89</v>
      </c>
      <c r="C42" s="47" t="s">
        <v>20</v>
      </c>
      <c r="D42" s="48">
        <f t="shared" ref="D42:L42" si="6">D34*$D12/D$64</f>
        <v>0</v>
      </c>
      <c r="E42" s="49">
        <f t="shared" si="6"/>
        <v>3.5361935174653145</v>
      </c>
      <c r="F42" s="70">
        <f t="shared" si="6"/>
        <v>7.9153791300213934</v>
      </c>
      <c r="G42" s="48">
        <f t="shared" si="6"/>
        <v>3.3096003674781809</v>
      </c>
      <c r="H42" s="48">
        <f t="shared" si="6"/>
        <v>8.2257340844508711E-2</v>
      </c>
      <c r="I42" s="49">
        <f t="shared" si="6"/>
        <v>1.0231562097794697</v>
      </c>
      <c r="J42" s="49">
        <f t="shared" si="6"/>
        <v>7.9153791300213934</v>
      </c>
      <c r="K42" s="48">
        <f t="shared" si="6"/>
        <v>3.3096003674781809</v>
      </c>
      <c r="L42" s="49">
        <f t="shared" si="6"/>
        <v>8.2257340844508711E-2</v>
      </c>
    </row>
    <row r="43" spans="2:12" hidden="1" x14ac:dyDescent="0.25">
      <c r="B43" s="18" t="s">
        <v>90</v>
      </c>
      <c r="C43" s="47" t="s">
        <v>20</v>
      </c>
      <c r="D43" s="48">
        <f t="shared" ref="D43:L43" si="7">D35*$D13/D$64</f>
        <v>0</v>
      </c>
      <c r="E43" s="49">
        <f t="shared" si="7"/>
        <v>1.7241837898561039</v>
      </c>
      <c r="F43" s="70">
        <f t="shared" si="7"/>
        <v>3.0393067830671825</v>
      </c>
      <c r="G43" s="48">
        <f t="shared" si="7"/>
        <v>1.4986219568213137</v>
      </c>
      <c r="H43" s="48">
        <f t="shared" si="7"/>
        <v>3.6143377037738678E-2</v>
      </c>
      <c r="I43" s="49">
        <f t="shared" si="7"/>
        <v>0.65867032955147675</v>
      </c>
      <c r="J43" s="49">
        <f t="shared" si="7"/>
        <v>3.0393067830671825</v>
      </c>
      <c r="K43" s="48">
        <f t="shared" si="7"/>
        <v>1.4986219568213137</v>
      </c>
      <c r="L43" s="49">
        <f t="shared" si="7"/>
        <v>3.6143377037738678E-2</v>
      </c>
    </row>
    <row r="44" spans="2:12" hidden="1" x14ac:dyDescent="0.25">
      <c r="B44" s="18" t="s">
        <v>91</v>
      </c>
      <c r="C44" s="47" t="s">
        <v>20</v>
      </c>
      <c r="D44" s="48">
        <f t="shared" ref="D44:L44" si="8">D36*$D14/D$64</f>
        <v>0</v>
      </c>
      <c r="E44" s="49">
        <f t="shared" si="8"/>
        <v>0</v>
      </c>
      <c r="F44" s="70">
        <f t="shared" si="8"/>
        <v>0</v>
      </c>
      <c r="G44" s="48">
        <f t="shared" si="8"/>
        <v>0</v>
      </c>
      <c r="H44" s="48">
        <f t="shared" si="8"/>
        <v>0</v>
      </c>
      <c r="I44" s="49">
        <f t="shared" si="8"/>
        <v>0</v>
      </c>
      <c r="J44" s="49">
        <f t="shared" si="8"/>
        <v>0</v>
      </c>
      <c r="K44" s="48">
        <f t="shared" si="8"/>
        <v>0</v>
      </c>
      <c r="L44" s="49">
        <f t="shared" si="8"/>
        <v>0</v>
      </c>
    </row>
    <row r="45" spans="2:12" hidden="1" x14ac:dyDescent="0.25">
      <c r="B45" s="18" t="s">
        <v>92</v>
      </c>
      <c r="C45" s="47" t="s">
        <v>20</v>
      </c>
      <c r="D45" s="48">
        <f t="shared" ref="D45:L45" si="9">D37*$D15/D$64</f>
        <v>0</v>
      </c>
      <c r="E45" s="49">
        <f t="shared" si="9"/>
        <v>0.31834294777016509</v>
      </c>
      <c r="F45" s="70">
        <f t="shared" si="9"/>
        <v>6.0505218575102111E-2</v>
      </c>
      <c r="G45" s="48">
        <f t="shared" si="9"/>
        <v>0.73954983922829587</v>
      </c>
      <c r="H45" s="48">
        <f t="shared" si="9"/>
        <v>0.29662495637868297</v>
      </c>
      <c r="I45" s="49">
        <f t="shared" si="9"/>
        <v>19.729826193231592</v>
      </c>
      <c r="J45" s="49">
        <f t="shared" si="9"/>
        <v>6.0505218575102111E-2</v>
      </c>
      <c r="K45" s="48">
        <f t="shared" si="9"/>
        <v>0.73954983922829587</v>
      </c>
      <c r="L45" s="49">
        <f t="shared" si="9"/>
        <v>0.29662495637868297</v>
      </c>
    </row>
    <row r="46" spans="2:12" hidden="1" x14ac:dyDescent="0.25">
      <c r="B46" s="46" t="s">
        <v>93</v>
      </c>
      <c r="C46" s="47" t="s">
        <v>20</v>
      </c>
      <c r="D46" s="48">
        <f t="shared" ref="D46:L46" si="10">D38*$D16/D$64</f>
        <v>0</v>
      </c>
      <c r="E46" s="50">
        <f t="shared" si="10"/>
        <v>0</v>
      </c>
      <c r="F46" s="70">
        <f t="shared" si="10"/>
        <v>0</v>
      </c>
      <c r="G46" s="48">
        <f t="shared" si="10"/>
        <v>0</v>
      </c>
      <c r="H46" s="48">
        <f t="shared" si="10"/>
        <v>0</v>
      </c>
      <c r="I46" s="50">
        <f t="shared" si="10"/>
        <v>2.664965011518619</v>
      </c>
      <c r="J46" s="50">
        <f t="shared" si="10"/>
        <v>0</v>
      </c>
      <c r="K46" s="48">
        <f t="shared" si="10"/>
        <v>0</v>
      </c>
      <c r="L46" s="49">
        <f t="shared" si="10"/>
        <v>0</v>
      </c>
    </row>
    <row r="47" spans="2:12" ht="16.5" hidden="1" thickBot="1" x14ac:dyDescent="0.3">
      <c r="B47" s="22" t="s">
        <v>19</v>
      </c>
      <c r="C47" s="37" t="s">
        <v>20</v>
      </c>
      <c r="D47" s="38">
        <f>SUM(D40:D46)</f>
        <v>100</v>
      </c>
      <c r="E47" s="39">
        <f>SUM(E40:E46)</f>
        <v>100</v>
      </c>
      <c r="F47" s="71">
        <f t="shared" ref="F47:L47" si="11">SUM(F40:F46)</f>
        <v>100.00000000000001</v>
      </c>
      <c r="G47" s="38">
        <f t="shared" si="11"/>
        <v>100</v>
      </c>
      <c r="H47" s="38">
        <f t="shared" si="11"/>
        <v>100</v>
      </c>
      <c r="I47" s="39">
        <f t="shared" si="11"/>
        <v>99.999999999999986</v>
      </c>
      <c r="J47" s="39">
        <f t="shared" si="11"/>
        <v>100.00000000000001</v>
      </c>
      <c r="K47" s="38">
        <f t="shared" si="11"/>
        <v>100</v>
      </c>
      <c r="L47" s="39">
        <f t="shared" si="11"/>
        <v>100</v>
      </c>
    </row>
    <row r="48" spans="2:12" ht="16.5" thickBot="1" x14ac:dyDescent="0.3">
      <c r="B48" s="13" t="s">
        <v>101</v>
      </c>
      <c r="C48" s="14" t="s">
        <v>21</v>
      </c>
      <c r="D48" s="34">
        <f t="shared" ref="D48:L48" si="12">D32*$D17/D$65</f>
        <v>100</v>
      </c>
      <c r="E48" s="35">
        <f t="shared" si="12"/>
        <v>85.678963824137853</v>
      </c>
      <c r="F48" s="69">
        <f t="shared" si="12"/>
        <v>76.719440145370768</v>
      </c>
      <c r="G48" s="34">
        <f t="shared" si="12"/>
        <v>85.946849070204692</v>
      </c>
      <c r="H48" s="34">
        <f t="shared" si="12"/>
        <v>99.730442501256718</v>
      </c>
      <c r="I48" s="35">
        <f t="shared" si="12"/>
        <v>92.218264670406427</v>
      </c>
      <c r="J48" s="35">
        <f t="shared" si="12"/>
        <v>76.719440145370768</v>
      </c>
      <c r="K48" s="34">
        <f t="shared" si="12"/>
        <v>85.946849070204692</v>
      </c>
      <c r="L48" s="35">
        <f t="shared" si="12"/>
        <v>99.730442501256718</v>
      </c>
    </row>
    <row r="49" spans="2:12" hidden="1" x14ac:dyDescent="0.25">
      <c r="B49" s="18" t="s">
        <v>102</v>
      </c>
      <c r="C49" s="4" t="s">
        <v>21</v>
      </c>
      <c r="D49" s="51">
        <f t="shared" ref="D49:L49" si="13">D33*$D18/D$65</f>
        <v>0</v>
      </c>
      <c r="E49" s="52">
        <f t="shared" si="13"/>
        <v>9.4107328219745501</v>
      </c>
      <c r="F49" s="72">
        <f t="shared" si="13"/>
        <v>13.009006240147485</v>
      </c>
      <c r="G49" s="51">
        <f t="shared" si="13"/>
        <v>9.5460902948122772</v>
      </c>
      <c r="H49" s="51">
        <f t="shared" si="13"/>
        <v>0.16002531656657318</v>
      </c>
      <c r="I49" s="52">
        <f t="shared" si="13"/>
        <v>5.7758977663439763</v>
      </c>
      <c r="J49" s="52">
        <f t="shared" si="13"/>
        <v>13.009006240147485</v>
      </c>
      <c r="K49" s="51">
        <f t="shared" si="13"/>
        <v>9.5460902948122772</v>
      </c>
      <c r="L49" s="52">
        <f t="shared" si="13"/>
        <v>0.16002531656657318</v>
      </c>
    </row>
    <row r="50" spans="2:12" hidden="1" x14ac:dyDescent="0.25">
      <c r="B50" s="18" t="s">
        <v>103</v>
      </c>
      <c r="C50" s="4" t="s">
        <v>21</v>
      </c>
      <c r="D50" s="51">
        <f t="shared" ref="D50:L50" si="14">D34*$D19/D$65</f>
        <v>0</v>
      </c>
      <c r="E50" s="52">
        <f t="shared" si="14"/>
        <v>3.3160887154319538</v>
      </c>
      <c r="F50" s="72">
        <f t="shared" si="14"/>
        <v>7.4507355090092791</v>
      </c>
      <c r="G50" s="51">
        <f t="shared" si="14"/>
        <v>3.1159091147660418</v>
      </c>
      <c r="H50" s="51">
        <f t="shared" si="14"/>
        <v>7.6422850597032924E-2</v>
      </c>
      <c r="I50" s="52">
        <f t="shared" si="14"/>
        <v>1.227003348650981</v>
      </c>
      <c r="J50" s="52">
        <f t="shared" si="14"/>
        <v>7.4507355090092791</v>
      </c>
      <c r="K50" s="51">
        <f t="shared" si="14"/>
        <v>3.1159091147660418</v>
      </c>
      <c r="L50" s="52">
        <f t="shared" si="14"/>
        <v>7.6422850597032924E-2</v>
      </c>
    </row>
    <row r="51" spans="2:12" hidden="1" x14ac:dyDescent="0.25">
      <c r="B51" s="18" t="s">
        <v>104</v>
      </c>
      <c r="C51" s="4" t="s">
        <v>21</v>
      </c>
      <c r="D51" s="51">
        <f t="shared" ref="D51:L51" si="15">D35*$D20/D$65</f>
        <v>0</v>
      </c>
      <c r="E51" s="52">
        <f t="shared" si="15"/>
        <v>1.5942146384556359</v>
      </c>
      <c r="F51" s="72">
        <f t="shared" si="15"/>
        <v>2.8208181054724553</v>
      </c>
      <c r="G51" s="51">
        <f t="shared" si="15"/>
        <v>1.3911515202169913</v>
      </c>
      <c r="H51" s="51">
        <f t="shared" si="15"/>
        <v>3.3109331579680462E-2</v>
      </c>
      <c r="I51" s="52">
        <f t="shared" si="15"/>
        <v>0.77883421459859292</v>
      </c>
      <c r="J51" s="52">
        <f t="shared" si="15"/>
        <v>2.8208181054724553</v>
      </c>
      <c r="K51" s="51">
        <f t="shared" si="15"/>
        <v>1.3911515202169913</v>
      </c>
      <c r="L51" s="52">
        <f t="shared" si="15"/>
        <v>3.3109331579680462E-2</v>
      </c>
    </row>
    <row r="52" spans="2:12" hidden="1" x14ac:dyDescent="0.25">
      <c r="B52" s="18" t="s">
        <v>105</v>
      </c>
      <c r="C52" s="4" t="s">
        <v>21</v>
      </c>
      <c r="D52" s="51">
        <f t="shared" ref="D52:L52" si="16">D36*$D21/D$65</f>
        <v>0</v>
      </c>
      <c r="E52" s="52">
        <f t="shared" si="16"/>
        <v>0</v>
      </c>
      <c r="F52" s="72">
        <f t="shared" si="16"/>
        <v>0</v>
      </c>
      <c r="G52" s="51">
        <f t="shared" si="16"/>
        <v>0</v>
      </c>
      <c r="H52" s="51">
        <f t="shared" si="16"/>
        <v>0</v>
      </c>
      <c r="I52" s="52">
        <f t="shared" si="16"/>
        <v>0</v>
      </c>
      <c r="J52" s="52">
        <f t="shared" si="16"/>
        <v>0</v>
      </c>
      <c r="K52" s="51">
        <f t="shared" si="16"/>
        <v>0</v>
      </c>
      <c r="L52" s="52">
        <f t="shared" si="16"/>
        <v>0</v>
      </c>
    </row>
    <row r="53" spans="2:12" hidden="1" x14ac:dyDescent="0.25">
      <c r="B53" s="18" t="s">
        <v>106</v>
      </c>
      <c r="C53" s="4" t="s">
        <v>21</v>
      </c>
      <c r="D53" s="51">
        <f t="shared" ref="D53:L53" si="17">D37*$D22/D$65</f>
        <v>0</v>
      </c>
      <c r="E53" s="52">
        <f t="shared" si="17"/>
        <v>0</v>
      </c>
      <c r="F53" s="72">
        <f t="shared" si="17"/>
        <v>0</v>
      </c>
      <c r="G53" s="51">
        <f t="shared" si="17"/>
        <v>0</v>
      </c>
      <c r="H53" s="51">
        <f t="shared" si="17"/>
        <v>0</v>
      </c>
      <c r="I53" s="52">
        <f t="shared" si="17"/>
        <v>0</v>
      </c>
      <c r="J53" s="52">
        <f t="shared" si="17"/>
        <v>0</v>
      </c>
      <c r="K53" s="51">
        <f t="shared" si="17"/>
        <v>0</v>
      </c>
      <c r="L53" s="52">
        <f t="shared" si="17"/>
        <v>0</v>
      </c>
    </row>
    <row r="54" spans="2:12" hidden="1" x14ac:dyDescent="0.25">
      <c r="B54" s="18" t="s">
        <v>107</v>
      </c>
      <c r="C54" s="4" t="s">
        <v>21</v>
      </c>
      <c r="D54" s="51">
        <f t="shared" ref="D54:L54" si="18">D38*$D23/D$65</f>
        <v>0</v>
      </c>
      <c r="E54" s="54">
        <f t="shared" si="18"/>
        <v>0</v>
      </c>
      <c r="F54" s="73">
        <f t="shared" si="18"/>
        <v>0</v>
      </c>
      <c r="G54" s="53">
        <f t="shared" si="18"/>
        <v>0</v>
      </c>
      <c r="H54" s="53">
        <f t="shared" si="18"/>
        <v>0</v>
      </c>
      <c r="I54" s="54">
        <f t="shared" si="18"/>
        <v>0</v>
      </c>
      <c r="J54" s="54">
        <f t="shared" si="18"/>
        <v>0</v>
      </c>
      <c r="K54" s="53">
        <f t="shared" si="18"/>
        <v>0</v>
      </c>
      <c r="L54" s="54">
        <f t="shared" si="18"/>
        <v>0</v>
      </c>
    </row>
    <row r="55" spans="2:12" ht="16.5" hidden="1" thickBot="1" x14ac:dyDescent="0.3">
      <c r="B55" s="22" t="s">
        <v>19</v>
      </c>
      <c r="C55" s="23" t="s">
        <v>21</v>
      </c>
      <c r="D55" s="38">
        <f>SUM(D48:D53)</f>
        <v>100</v>
      </c>
      <c r="E55" s="39">
        <f>SUM(E48:E53)</f>
        <v>100</v>
      </c>
      <c r="F55" s="71">
        <f t="shared" ref="F55:L55" si="19">SUM(F48:F53)</f>
        <v>99.999999999999986</v>
      </c>
      <c r="G55" s="38">
        <f t="shared" si="19"/>
        <v>100</v>
      </c>
      <c r="H55" s="38">
        <f t="shared" si="19"/>
        <v>100</v>
      </c>
      <c r="I55" s="39">
        <f t="shared" si="19"/>
        <v>99.999999999999972</v>
      </c>
      <c r="J55" s="39">
        <f t="shared" si="19"/>
        <v>99.999999999999986</v>
      </c>
      <c r="K55" s="38">
        <f t="shared" si="19"/>
        <v>100</v>
      </c>
      <c r="L55" s="39">
        <f t="shared" si="19"/>
        <v>100</v>
      </c>
    </row>
    <row r="56" spans="2:12" ht="16.5" thickBot="1" x14ac:dyDescent="0.3">
      <c r="B56" s="13" t="s">
        <v>30</v>
      </c>
      <c r="C56" s="14" t="s">
        <v>28</v>
      </c>
      <c r="D56" s="55">
        <f t="shared" ref="D56:E62" si="20">D$63*D40/100</f>
        <v>458.65715377755134</v>
      </c>
      <c r="E56" s="56">
        <f t="shared" si="20"/>
        <v>392.97269686188855</v>
      </c>
      <c r="F56" s="74">
        <f t="shared" ref="F56:L62" si="21">F$63*F40/100</f>
        <v>351.87920056482972</v>
      </c>
      <c r="G56" s="55">
        <f t="shared" si="21"/>
        <v>394.20137170688855</v>
      </c>
      <c r="H56" s="55">
        <f t="shared" si="21"/>
        <v>457.42080902602129</v>
      </c>
      <c r="I56" s="56">
        <f t="shared" si="21"/>
        <v>422.96566800033543</v>
      </c>
      <c r="J56" s="56">
        <f t="shared" si="21"/>
        <v>351.87920056482972</v>
      </c>
      <c r="K56" s="55">
        <f t="shared" si="21"/>
        <v>394.20137170688855</v>
      </c>
      <c r="L56" s="56">
        <f t="shared" si="21"/>
        <v>457.42080902602129</v>
      </c>
    </row>
    <row r="57" spans="2:12" hidden="1" x14ac:dyDescent="0.25">
      <c r="B57" s="18" t="s">
        <v>31</v>
      </c>
      <c r="C57" s="4" t="s">
        <v>28</v>
      </c>
      <c r="D57" s="51">
        <f t="shared" si="20"/>
        <v>0</v>
      </c>
      <c r="E57" s="52">
        <f t="shared" si="20"/>
        <v>45.525605588947457</v>
      </c>
      <c r="F57" s="72">
        <f t="shared" si="21"/>
        <v>62.932706559280135</v>
      </c>
      <c r="G57" s="51">
        <f t="shared" si="21"/>
        <v>46.180414416113138</v>
      </c>
      <c r="H57" s="51">
        <f t="shared" si="21"/>
        <v>0.77414262885509055</v>
      </c>
      <c r="I57" s="52">
        <f t="shared" si="21"/>
        <v>27.941633091384084</v>
      </c>
      <c r="J57" s="52">
        <f t="shared" si="21"/>
        <v>62.932706559280135</v>
      </c>
      <c r="K57" s="51">
        <f t="shared" si="21"/>
        <v>46.180414416113138</v>
      </c>
      <c r="L57" s="52">
        <f t="shared" si="21"/>
        <v>0.77414262885509055</v>
      </c>
    </row>
    <row r="58" spans="2:12" hidden="1" x14ac:dyDescent="0.25">
      <c r="B58" s="18" t="s">
        <v>32</v>
      </c>
      <c r="C58" s="4" t="s">
        <v>28</v>
      </c>
      <c r="D58" s="51">
        <f t="shared" si="20"/>
        <v>0</v>
      </c>
      <c r="E58" s="52">
        <f t="shared" si="20"/>
        <v>16.422302882733451</v>
      </c>
      <c r="F58" s="72">
        <f>F$63*F42/100</f>
        <v>36.89836000426461</v>
      </c>
      <c r="G58" s="51">
        <f>G$63*G42/100</f>
        <v>15.430951228665281</v>
      </c>
      <c r="H58" s="51">
        <f t="shared" si="21"/>
        <v>0.37846972966248876</v>
      </c>
      <c r="I58" s="52">
        <f t="shared" si="21"/>
        <v>6.0765022768849066</v>
      </c>
      <c r="J58" s="52">
        <f t="shared" si="21"/>
        <v>36.89836000426461</v>
      </c>
      <c r="K58" s="51">
        <f>K$63*K42/100</f>
        <v>15.430951228665281</v>
      </c>
      <c r="L58" s="52">
        <f t="shared" si="21"/>
        <v>0.37846972966248876</v>
      </c>
    </row>
    <row r="59" spans="2:12" hidden="1" x14ac:dyDescent="0.25">
      <c r="B59" s="18" t="s">
        <v>43</v>
      </c>
      <c r="C59" s="4" t="s">
        <v>28</v>
      </c>
      <c r="D59" s="51">
        <f t="shared" si="20"/>
        <v>0</v>
      </c>
      <c r="E59" s="52">
        <f t="shared" si="20"/>
        <v>8.0072168795818488</v>
      </c>
      <c r="F59" s="72">
        <f>F$63*F43/100</f>
        <v>14.168043501501002</v>
      </c>
      <c r="G59" s="51">
        <f>G$63*G43/100</f>
        <v>6.9872974855684218</v>
      </c>
      <c r="H59" s="51">
        <f t="shared" si="21"/>
        <v>0.16629730545776022</v>
      </c>
      <c r="I59" s="52">
        <f t="shared" si="21"/>
        <v>3.9118286327937715</v>
      </c>
      <c r="J59" s="52">
        <f t="shared" si="21"/>
        <v>14.168043501501002</v>
      </c>
      <c r="K59" s="51">
        <f>K$63*K43/100</f>
        <v>6.9872974855684218</v>
      </c>
      <c r="L59" s="52">
        <f t="shared" si="21"/>
        <v>0.16629730545776022</v>
      </c>
    </row>
    <row r="60" spans="2:12" hidden="1" x14ac:dyDescent="0.25">
      <c r="B60" s="46" t="s">
        <v>33</v>
      </c>
      <c r="C60" s="11" t="s">
        <v>28</v>
      </c>
      <c r="D60" s="53">
        <f t="shared" si="20"/>
        <v>0</v>
      </c>
      <c r="E60" s="54">
        <f t="shared" si="20"/>
        <v>0</v>
      </c>
      <c r="F60" s="73">
        <f t="shared" si="21"/>
        <v>0</v>
      </c>
      <c r="G60" s="53">
        <f t="shared" si="21"/>
        <v>0</v>
      </c>
      <c r="H60" s="53">
        <f t="shared" si="21"/>
        <v>0</v>
      </c>
      <c r="I60" s="54">
        <f t="shared" si="21"/>
        <v>0</v>
      </c>
      <c r="J60" s="54">
        <f t="shared" si="21"/>
        <v>0</v>
      </c>
      <c r="K60" s="53">
        <f t="shared" si="21"/>
        <v>0</v>
      </c>
      <c r="L60" s="54">
        <f t="shared" si="21"/>
        <v>0</v>
      </c>
    </row>
    <row r="61" spans="2:12" hidden="1" x14ac:dyDescent="0.25">
      <c r="B61" s="46" t="s">
        <v>34</v>
      </c>
      <c r="C61" s="11" t="s">
        <v>28</v>
      </c>
      <c r="D61" s="53">
        <f t="shared" si="20"/>
        <v>0</v>
      </c>
      <c r="E61" s="54">
        <f t="shared" si="20"/>
        <v>1.4784044716566127</v>
      </c>
      <c r="F61" s="73">
        <f t="shared" si="21"/>
        <v>0.2820513459239446</v>
      </c>
      <c r="G61" s="53">
        <f t="shared" si="21"/>
        <v>3.4481376097364476</v>
      </c>
      <c r="H61" s="53">
        <f t="shared" si="21"/>
        <v>1.3647847827223083</v>
      </c>
      <c r="I61" s="54">
        <f t="shared" si="21"/>
        <v>117.17500479379963</v>
      </c>
      <c r="J61" s="54">
        <f t="shared" si="21"/>
        <v>0.2820513459239446</v>
      </c>
      <c r="K61" s="53">
        <f t="shared" si="21"/>
        <v>3.4481376097364476</v>
      </c>
      <c r="L61" s="54">
        <f t="shared" si="21"/>
        <v>1.3647847827223083</v>
      </c>
    </row>
    <row r="62" spans="2:12" ht="16.5" hidden="1" thickBot="1" x14ac:dyDescent="0.3">
      <c r="B62" s="22" t="s">
        <v>61</v>
      </c>
      <c r="C62" s="23" t="s">
        <v>28</v>
      </c>
      <c r="D62" s="38">
        <f t="shared" si="20"/>
        <v>0</v>
      </c>
      <c r="E62" s="39">
        <f t="shared" si="20"/>
        <v>0</v>
      </c>
      <c r="F62" s="71">
        <f t="shared" si="21"/>
        <v>0</v>
      </c>
      <c r="G62" s="38">
        <f t="shared" si="21"/>
        <v>0</v>
      </c>
      <c r="H62" s="38">
        <f t="shared" si="21"/>
        <v>0</v>
      </c>
      <c r="I62" s="39">
        <f t="shared" si="21"/>
        <v>15.827168721188594</v>
      </c>
      <c r="J62" s="39">
        <f t="shared" si="21"/>
        <v>0</v>
      </c>
      <c r="K62" s="38">
        <f t="shared" si="21"/>
        <v>0</v>
      </c>
      <c r="L62" s="39">
        <f t="shared" si="21"/>
        <v>0</v>
      </c>
    </row>
    <row r="63" spans="2:12" x14ac:dyDescent="0.25">
      <c r="B63" s="13" t="s">
        <v>35</v>
      </c>
      <c r="C63" s="14" t="s">
        <v>28</v>
      </c>
      <c r="D63" s="55">
        <f>(D31/1000)/D66*3600</f>
        <v>458.65715377755134</v>
      </c>
      <c r="E63" s="56">
        <f>(E31/1000)/E66*3600</f>
        <v>464.4062266848079</v>
      </c>
      <c r="F63" s="74">
        <f t="shared" ref="F63:L63" si="22">(F31/1000)/F66*3600</f>
        <v>466.16036197579939</v>
      </c>
      <c r="G63" s="55">
        <f t="shared" si="22"/>
        <v>466.24817244697181</v>
      </c>
      <c r="H63" s="55">
        <f t="shared" si="22"/>
        <v>460.10450347271887</v>
      </c>
      <c r="I63" s="56">
        <f t="shared" si="22"/>
        <v>593.89780551638648</v>
      </c>
      <c r="J63" s="56">
        <f t="shared" si="22"/>
        <v>466.16036197579939</v>
      </c>
      <c r="K63" s="55">
        <f t="shared" si="22"/>
        <v>466.24817244697181</v>
      </c>
      <c r="L63" s="56">
        <f t="shared" si="22"/>
        <v>460.10450347271887</v>
      </c>
    </row>
    <row r="64" spans="2:12" x14ac:dyDescent="0.25">
      <c r="B64" s="57" t="s">
        <v>29</v>
      </c>
      <c r="C64" s="47" t="s">
        <v>7</v>
      </c>
      <c r="D64" s="48">
        <f t="shared" ref="D64:L64" si="23">(D32*$D10+D33*$D11+D34*$D12+D35*$D13+D36*$D14+D37*$D15+D38*$D16)/100</f>
        <v>16</v>
      </c>
      <c r="E64" s="49">
        <f t="shared" si="23"/>
        <v>17.431172727272727</v>
      </c>
      <c r="F64" s="70">
        <f t="shared" si="23"/>
        <v>18.5108</v>
      </c>
      <c r="G64" s="48">
        <f t="shared" si="23"/>
        <v>17.416</v>
      </c>
      <c r="H64" s="48">
        <f t="shared" si="23"/>
        <v>16.047199999999997</v>
      </c>
      <c r="I64" s="49">
        <f t="shared" si="23"/>
        <v>18.491800000000001</v>
      </c>
      <c r="J64" s="49">
        <f t="shared" si="23"/>
        <v>18.5108</v>
      </c>
      <c r="K64" s="48">
        <f t="shared" si="23"/>
        <v>17.416</v>
      </c>
      <c r="L64" s="49">
        <f t="shared" si="23"/>
        <v>16.047199999999997</v>
      </c>
    </row>
    <row r="65" spans="2:12" x14ac:dyDescent="0.25">
      <c r="B65" s="57" t="s">
        <v>45</v>
      </c>
      <c r="C65" s="4" t="s">
        <v>8</v>
      </c>
      <c r="D65" s="58">
        <f t="shared" ref="D65:L65" si="24">(D32*$D17+D33*$D18+D34*$D19+D35*$D20+D36*$D21+D37*$D22+D38*$D23)/100</f>
        <v>0.80160000000000009</v>
      </c>
      <c r="E65" s="59">
        <f t="shared" si="24"/>
        <v>0.86249079727272748</v>
      </c>
      <c r="F65" s="75">
        <f t="shared" si="24"/>
        <v>0.91246401000000021</v>
      </c>
      <c r="G65" s="58">
        <f t="shared" si="24"/>
        <v>0.8583356900000001</v>
      </c>
      <c r="H65" s="58">
        <f t="shared" si="24"/>
        <v>0.80143569000000003</v>
      </c>
      <c r="I65" s="59">
        <f t="shared" si="24"/>
        <v>0.7154731900000002</v>
      </c>
      <c r="J65" s="59">
        <f t="shared" si="24"/>
        <v>0.91246401000000021</v>
      </c>
      <c r="K65" s="58">
        <f t="shared" si="24"/>
        <v>0.8583356900000001</v>
      </c>
      <c r="L65" s="59">
        <f t="shared" si="24"/>
        <v>0.80143569000000003</v>
      </c>
    </row>
    <row r="66" spans="2:12" ht="16.5" thickBot="1" x14ac:dyDescent="0.3">
      <c r="B66" s="36" t="s">
        <v>45</v>
      </c>
      <c r="C66" s="23" t="s">
        <v>1</v>
      </c>
      <c r="D66" s="38">
        <f t="shared" ref="D66:L66" si="25">(D40*$D3+D41*$D4+D42*$D5+D43*$D6+D44*$D7+D45*$D8+D46*$D9)/100</f>
        <v>50.1</v>
      </c>
      <c r="E66" s="39">
        <f t="shared" si="25"/>
        <v>49.479791794115975</v>
      </c>
      <c r="F66" s="71">
        <f t="shared" si="25"/>
        <v>49.293602113360848</v>
      </c>
      <c r="G66" s="38">
        <f t="shared" si="25"/>
        <v>49.28431844281122</v>
      </c>
      <c r="H66" s="38">
        <f t="shared" si="25"/>
        <v>49.942400543397</v>
      </c>
      <c r="I66" s="39">
        <f t="shared" si="25"/>
        <v>38.69137617754896</v>
      </c>
      <c r="J66" s="39">
        <f t="shared" si="25"/>
        <v>49.293602113360848</v>
      </c>
      <c r="K66" s="38">
        <f t="shared" si="25"/>
        <v>49.28431844281122</v>
      </c>
      <c r="L66" s="39">
        <f t="shared" si="25"/>
        <v>49.942400543397</v>
      </c>
    </row>
    <row r="67" spans="2:12" x14ac:dyDescent="0.25">
      <c r="B67" s="13" t="s">
        <v>46</v>
      </c>
      <c r="C67" s="14" t="s">
        <v>26</v>
      </c>
      <c r="D67" s="34">
        <f>D68/D29</f>
        <v>1.5289999999999999</v>
      </c>
      <c r="E67" s="35">
        <f>E68/E29</f>
        <v>1.3100313568710678</v>
      </c>
      <c r="F67" s="69">
        <f t="shared" ref="F67:L67" si="26">F68/F29</f>
        <v>1.1730402398227191</v>
      </c>
      <c r="G67" s="34">
        <f t="shared" si="26"/>
        <v>1.3141273222834291</v>
      </c>
      <c r="H67" s="34">
        <f t="shared" si="26"/>
        <v>1.5248784658442149</v>
      </c>
      <c r="I67" s="35">
        <f t="shared" si="26"/>
        <v>1.4100172668105149</v>
      </c>
      <c r="J67" s="35">
        <f t="shared" si="26"/>
        <v>1.1730402398227191</v>
      </c>
      <c r="K67" s="34">
        <f t="shared" si="26"/>
        <v>1.3141273222834291</v>
      </c>
      <c r="L67" s="35">
        <f t="shared" si="26"/>
        <v>1.5248784658442149</v>
      </c>
    </row>
    <row r="68" spans="2:12" ht="16.5" thickBot="1" x14ac:dyDescent="0.3">
      <c r="B68" s="46" t="s">
        <v>47</v>
      </c>
      <c r="C68" s="11" t="s">
        <v>44</v>
      </c>
      <c r="D68" s="85">
        <v>4587</v>
      </c>
      <c r="E68" s="61">
        <f t="shared" ref="E68:L68" si="27">E56/$D56*$D68</f>
        <v>3930.0940706132033</v>
      </c>
      <c r="F68" s="76">
        <f t="shared" si="27"/>
        <v>3519.1207194681574</v>
      </c>
      <c r="G68" s="60">
        <f t="shared" si="27"/>
        <v>3942.3819668502874</v>
      </c>
      <c r="H68" s="60">
        <f t="shared" si="27"/>
        <v>4574.6353975326447</v>
      </c>
      <c r="I68" s="61">
        <f t="shared" si="27"/>
        <v>4230.0518004315445</v>
      </c>
      <c r="J68" s="61">
        <f t="shared" si="27"/>
        <v>3519.1207194681574</v>
      </c>
      <c r="K68" s="60">
        <f t="shared" si="27"/>
        <v>3942.3819668502874</v>
      </c>
      <c r="L68" s="61">
        <f t="shared" si="27"/>
        <v>4574.6353975326447</v>
      </c>
    </row>
    <row r="69" spans="2:12" x14ac:dyDescent="0.25">
      <c r="B69" s="89" t="s">
        <v>63</v>
      </c>
      <c r="C69" s="90" t="s">
        <v>49</v>
      </c>
      <c r="D69" s="86">
        <f>D68/D56/10</f>
        <v>1.0000934166666666</v>
      </c>
      <c r="E69" s="86">
        <f>E68/E56/10</f>
        <v>1.0000934166666666</v>
      </c>
      <c r="F69" s="88">
        <f t="shared" ref="F69:L69" si="28">F68/F56/10</f>
        <v>1.0000934166666666</v>
      </c>
      <c r="G69" s="86">
        <f t="shared" si="28"/>
        <v>1.0000934166666664</v>
      </c>
      <c r="H69" s="86">
        <f t="shared" si="28"/>
        <v>1.0000934166666666</v>
      </c>
      <c r="I69" s="87">
        <f t="shared" si="28"/>
        <v>1.0000934166666666</v>
      </c>
      <c r="J69" s="87">
        <f t="shared" si="28"/>
        <v>1.0000934166666666</v>
      </c>
      <c r="K69" s="86">
        <f t="shared" si="28"/>
        <v>1.0000934166666664</v>
      </c>
      <c r="L69" s="87">
        <f t="shared" si="28"/>
        <v>1.0000934166666666</v>
      </c>
    </row>
    <row r="70" spans="2:12" ht="16.5" thickBot="1" x14ac:dyDescent="0.3">
      <c r="B70" s="40" t="s">
        <v>64</v>
      </c>
      <c r="C70" s="41" t="s">
        <v>48</v>
      </c>
      <c r="D70" s="42">
        <f>D68/10/D63</f>
        <v>1.0000934166666664</v>
      </c>
      <c r="E70" s="42">
        <f>E68/10/E63</f>
        <v>0.84626213965054231</v>
      </c>
      <c r="F70" s="91">
        <f t="shared" ref="F70:L70" si="29">F68/10/F63</f>
        <v>0.7549163349179937</v>
      </c>
      <c r="G70" s="42">
        <f t="shared" si="29"/>
        <v>0.84555440639258905</v>
      </c>
      <c r="H70" s="42">
        <f t="shared" si="29"/>
        <v>0.99426007852667975</v>
      </c>
      <c r="I70" s="43">
        <f t="shared" si="29"/>
        <v>0.71225247191367691</v>
      </c>
      <c r="J70" s="43">
        <f t="shared" si="29"/>
        <v>0.7549163349179937</v>
      </c>
      <c r="K70" s="42">
        <f t="shared" si="29"/>
        <v>0.84555440639258905</v>
      </c>
      <c r="L70" s="43">
        <f t="shared" si="29"/>
        <v>0.99426007852667975</v>
      </c>
    </row>
    <row r="71" spans="2:12" x14ac:dyDescent="0.25">
      <c r="B71" s="98" t="s">
        <v>74</v>
      </c>
      <c r="C71" s="99"/>
      <c r="D71" s="100"/>
      <c r="E71" s="100"/>
      <c r="F71" s="101"/>
      <c r="G71" s="101"/>
      <c r="H71" s="101"/>
      <c r="I71" s="101"/>
      <c r="J71" s="139" t="s">
        <v>74</v>
      </c>
      <c r="K71" s="140"/>
      <c r="L71" s="141"/>
    </row>
    <row r="72" spans="2:12" x14ac:dyDescent="0.25">
      <c r="B72" s="102" t="s">
        <v>81</v>
      </c>
      <c r="C72" s="93" t="s">
        <v>44</v>
      </c>
      <c r="I72" s="96"/>
      <c r="J72" s="94">
        <f>$F70*J63*10</f>
        <v>3519.1207194681574</v>
      </c>
      <c r="K72" s="94">
        <f>$F70*K63*10</f>
        <v>3519.7836150588064</v>
      </c>
      <c r="L72" s="103">
        <f>$F70*L63*10</f>
        <v>3473.4040544088821</v>
      </c>
    </row>
    <row r="73" spans="2:12" x14ac:dyDescent="0.25">
      <c r="B73" s="102" t="s">
        <v>82</v>
      </c>
      <c r="C73" s="93" t="s">
        <v>44</v>
      </c>
      <c r="I73" s="96"/>
      <c r="J73" s="94">
        <f>$F69*J56*10</f>
        <v>3519.1207194681579</v>
      </c>
      <c r="K73" s="94">
        <f>$F69*K56*10</f>
        <v>3942.3819668502883</v>
      </c>
      <c r="L73" s="103">
        <f>$F69*L56*10</f>
        <v>4574.6353975326447</v>
      </c>
    </row>
    <row r="74" spans="2:12" x14ac:dyDescent="0.25">
      <c r="B74" s="102" t="s">
        <v>83</v>
      </c>
      <c r="C74" s="93" t="s">
        <v>44</v>
      </c>
      <c r="I74" s="96"/>
      <c r="J74" s="94">
        <f>$F70*$D40/$F40*J63*10</f>
        <v>4662.0390912294724</v>
      </c>
      <c r="K74" s="94">
        <f>$F70*$D40/$F40*K63*10</f>
        <v>4662.9172779708115</v>
      </c>
      <c r="L74" s="103">
        <f>$F70*$D40/$F40*L63*10</f>
        <v>4601.4748490175161</v>
      </c>
    </row>
    <row r="75" spans="2:12" x14ac:dyDescent="0.25">
      <c r="B75" s="102" t="s">
        <v>84</v>
      </c>
      <c r="C75" s="93" t="s">
        <v>44</v>
      </c>
      <c r="I75" s="96"/>
      <c r="J75" s="94">
        <f>$F70*$E40/$F40*J63*10</f>
        <v>3944.9386534591126</v>
      </c>
      <c r="K75" s="94">
        <f>$F70*$E40/$F40*K63*10</f>
        <v>3945.681760231294</v>
      </c>
      <c r="L75" s="103">
        <f>$F70*$E40/$F40*L63*10</f>
        <v>3893.6902157167342</v>
      </c>
    </row>
    <row r="76" spans="2:12" x14ac:dyDescent="0.25">
      <c r="B76" s="104" t="s">
        <v>80</v>
      </c>
      <c r="L76" s="105"/>
    </row>
    <row r="77" spans="2:12" x14ac:dyDescent="0.25">
      <c r="B77" s="102" t="s">
        <v>67</v>
      </c>
      <c r="C77" s="4"/>
      <c r="I77" s="96"/>
      <c r="J77" s="95">
        <f t="shared" ref="J77:L80" si="30">J72/J$68</f>
        <v>1</v>
      </c>
      <c r="K77" s="95">
        <f t="shared" si="30"/>
        <v>0.89280634008959048</v>
      </c>
      <c r="L77" s="106">
        <f t="shared" si="30"/>
        <v>0.759274510987757</v>
      </c>
    </row>
    <row r="78" spans="2:12" x14ac:dyDescent="0.25">
      <c r="B78" s="102" t="s">
        <v>70</v>
      </c>
      <c r="C78" s="4"/>
      <c r="I78" s="96"/>
      <c r="J78" s="95">
        <f t="shared" si="30"/>
        <v>1.0000000000000002</v>
      </c>
      <c r="K78" s="95">
        <f t="shared" si="30"/>
        <v>1.0000000000000002</v>
      </c>
      <c r="L78" s="106">
        <f t="shared" si="30"/>
        <v>1</v>
      </c>
    </row>
    <row r="79" spans="2:12" x14ac:dyDescent="0.25">
      <c r="B79" s="102" t="s">
        <v>68</v>
      </c>
      <c r="C79" s="4"/>
      <c r="I79" s="96"/>
      <c r="J79" s="95">
        <f t="shared" si="30"/>
        <v>1.3247738463300127</v>
      </c>
      <c r="K79" s="95">
        <f t="shared" si="30"/>
        <v>1.1827664891883081</v>
      </c>
      <c r="L79" s="106">
        <f t="shared" si="30"/>
        <v>1.0058670143415904</v>
      </c>
    </row>
    <row r="80" spans="2:12" ht="16.5" thickBot="1" x14ac:dyDescent="0.3">
      <c r="B80" s="107" t="s">
        <v>69</v>
      </c>
      <c r="C80" s="23"/>
      <c r="D80" s="108"/>
      <c r="E80" s="108"/>
      <c r="F80" s="109"/>
      <c r="G80" s="109"/>
      <c r="H80" s="109"/>
      <c r="I80" s="110"/>
      <c r="J80" s="111">
        <f t="shared" si="30"/>
        <v>1.1210012295501215</v>
      </c>
      <c r="K80" s="111">
        <f t="shared" si="30"/>
        <v>1.000837004990575</v>
      </c>
      <c r="L80" s="112">
        <f t="shared" si="30"/>
        <v>0.85114766038334289</v>
      </c>
    </row>
    <row r="81" spans="2:12" x14ac:dyDescent="0.25">
      <c r="B81" s="98" t="s">
        <v>75</v>
      </c>
      <c r="C81" s="99"/>
      <c r="D81" s="113"/>
      <c r="E81" s="113"/>
      <c r="F81" s="101"/>
      <c r="G81" s="101"/>
      <c r="H81" s="101"/>
      <c r="I81" s="101"/>
      <c r="J81" s="139" t="s">
        <v>75</v>
      </c>
      <c r="K81" s="140"/>
      <c r="L81" s="141"/>
    </row>
    <row r="82" spans="2:12" x14ac:dyDescent="0.25">
      <c r="B82" s="102" t="s">
        <v>81</v>
      </c>
      <c r="C82" s="93" t="s">
        <v>44</v>
      </c>
      <c r="J82" s="94">
        <f>$G70*J63*10</f>
        <v>3941.6394815420149</v>
      </c>
      <c r="K82" s="94">
        <f>$G70*K63*10</f>
        <v>3942.3819668502874</v>
      </c>
      <c r="L82" s="103">
        <f>$G70*L63*10</f>
        <v>3890.4339031243171</v>
      </c>
    </row>
    <row r="83" spans="2:12" x14ac:dyDescent="0.25">
      <c r="B83" s="102" t="s">
        <v>82</v>
      </c>
      <c r="C83" s="93" t="s">
        <v>44</v>
      </c>
      <c r="J83" s="94">
        <f>$G69*J56*10</f>
        <v>3519.1207194681574</v>
      </c>
      <c r="K83" s="94">
        <f>$G69*K56*10</f>
        <v>3942.3819668502874</v>
      </c>
      <c r="L83" s="103">
        <f>$G69*L56*10</f>
        <v>4574.6353975326438</v>
      </c>
    </row>
    <row r="84" spans="2:12" x14ac:dyDescent="0.25">
      <c r="B84" s="102" t="s">
        <v>83</v>
      </c>
      <c r="C84" s="93" t="s">
        <v>44</v>
      </c>
      <c r="J84" s="94">
        <f>$G70*$D40/$G40*J63*10</f>
        <v>4662.0390912294715</v>
      </c>
      <c r="K84" s="94">
        <f>$G70*$D40/$G40*K63*10</f>
        <v>4662.9172779708106</v>
      </c>
      <c r="L84" s="103">
        <f>$G70*$D40/$G40*L63*10</f>
        <v>4601.4748490175152</v>
      </c>
    </row>
    <row r="85" spans="2:12" x14ac:dyDescent="0.25">
      <c r="B85" s="102" t="s">
        <v>84</v>
      </c>
      <c r="C85" s="93" t="s">
        <v>44</v>
      </c>
      <c r="J85" s="94">
        <f>$G70*$E40/$G40*J63*10</f>
        <v>3944.9386534591126</v>
      </c>
      <c r="K85" s="94">
        <f>$G70*$E40/$G40*K63*10</f>
        <v>3945.681760231294</v>
      </c>
      <c r="L85" s="103">
        <f>$G70*$E40/$G40*L63*10</f>
        <v>3893.6902157167342</v>
      </c>
    </row>
    <row r="86" spans="2:12" x14ac:dyDescent="0.25">
      <c r="B86" s="104" t="s">
        <v>80</v>
      </c>
      <c r="L86" s="105"/>
    </row>
    <row r="87" spans="2:12" x14ac:dyDescent="0.25">
      <c r="B87" s="18" t="s">
        <v>67</v>
      </c>
      <c r="C87" s="4"/>
      <c r="J87" s="95">
        <f t="shared" ref="J87:L90" si="31">J82/J$68</f>
        <v>1.1200637306178325</v>
      </c>
      <c r="K87" s="95">
        <f t="shared" si="31"/>
        <v>1</v>
      </c>
      <c r="L87" s="106">
        <f t="shared" si="31"/>
        <v>0.85043584133997752</v>
      </c>
    </row>
    <row r="88" spans="2:12" x14ac:dyDescent="0.25">
      <c r="B88" s="18" t="s">
        <v>70</v>
      </c>
      <c r="C88" s="4"/>
      <c r="J88" s="95">
        <f t="shared" si="31"/>
        <v>1</v>
      </c>
      <c r="K88" s="95">
        <f t="shared" si="31"/>
        <v>1</v>
      </c>
      <c r="L88" s="106">
        <f t="shared" si="31"/>
        <v>0.99999999999999978</v>
      </c>
    </row>
    <row r="89" spans="2:12" x14ac:dyDescent="0.25">
      <c r="B89" s="18" t="s">
        <v>68</v>
      </c>
      <c r="C89" s="4"/>
      <c r="J89" s="95">
        <f t="shared" si="31"/>
        <v>1.3247738463300125</v>
      </c>
      <c r="K89" s="95">
        <f t="shared" si="31"/>
        <v>1.1827664891883078</v>
      </c>
      <c r="L89" s="106">
        <f t="shared" si="31"/>
        <v>1.0058670143415902</v>
      </c>
    </row>
    <row r="90" spans="2:12" ht="16.5" thickBot="1" x14ac:dyDescent="0.3">
      <c r="B90" s="22" t="s">
        <v>69</v>
      </c>
      <c r="C90" s="23"/>
      <c r="D90" s="108"/>
      <c r="E90" s="108"/>
      <c r="F90" s="109"/>
      <c r="G90" s="109"/>
      <c r="H90" s="109"/>
      <c r="I90" s="109"/>
      <c r="J90" s="111">
        <f t="shared" si="31"/>
        <v>1.1210012295501215</v>
      </c>
      <c r="K90" s="111">
        <f t="shared" si="31"/>
        <v>1.000837004990575</v>
      </c>
      <c r="L90" s="112">
        <f t="shared" si="31"/>
        <v>0.85114766038334289</v>
      </c>
    </row>
    <row r="91" spans="2:12" x14ac:dyDescent="0.25">
      <c r="B91" s="98" t="s">
        <v>76</v>
      </c>
      <c r="C91" s="99"/>
      <c r="D91" s="113"/>
      <c r="E91" s="113"/>
      <c r="F91" s="101"/>
      <c r="G91" s="101"/>
      <c r="H91" s="101"/>
      <c r="I91" s="101"/>
      <c r="J91" s="139" t="s">
        <v>76</v>
      </c>
      <c r="K91" s="140"/>
      <c r="L91" s="141"/>
    </row>
    <row r="92" spans="2:12" x14ac:dyDescent="0.25">
      <c r="B92" s="102" t="s">
        <v>81</v>
      </c>
      <c r="C92" s="93" t="s">
        <v>44</v>
      </c>
      <c r="J92" s="94">
        <f>$H70*J63*10</f>
        <v>4634.8463810408375</v>
      </c>
      <c r="K92" s="94">
        <f>$H70*K63*10</f>
        <v>4635.719445500471</v>
      </c>
      <c r="L92" s="103">
        <f>$H70*L63*10</f>
        <v>4574.6353975326447</v>
      </c>
    </row>
    <row r="93" spans="2:12" x14ac:dyDescent="0.25">
      <c r="B93" s="102" t="s">
        <v>82</v>
      </c>
      <c r="C93" s="93" t="s">
        <v>44</v>
      </c>
      <c r="J93" s="94">
        <f>$H69*J56*10</f>
        <v>3519.1207194681579</v>
      </c>
      <c r="K93" s="94">
        <f>$H69*K56*10</f>
        <v>3942.3819668502883</v>
      </c>
      <c r="L93" s="103">
        <f>$H69*L56*10</f>
        <v>4574.6353975326447</v>
      </c>
    </row>
    <row r="94" spans="2:12" x14ac:dyDescent="0.25">
      <c r="B94" s="102" t="s">
        <v>83</v>
      </c>
      <c r="C94" s="93" t="s">
        <v>44</v>
      </c>
      <c r="J94" s="94">
        <f>$H70*$D40/$H40*J63*10</f>
        <v>4662.0390912294724</v>
      </c>
      <c r="K94" s="94">
        <f>$H70*$D40/$H40*K63*10</f>
        <v>4662.9172779708115</v>
      </c>
      <c r="L94" s="103">
        <f>$H70*$D40/$H40*L63*10</f>
        <v>4601.4748490175161</v>
      </c>
    </row>
    <row r="95" spans="2:12" x14ac:dyDescent="0.25">
      <c r="B95" s="102" t="s">
        <v>84</v>
      </c>
      <c r="C95" s="93" t="s">
        <v>44</v>
      </c>
      <c r="J95" s="94">
        <f>$H70*$E40/$H40*J63*10</f>
        <v>3944.9386534591126</v>
      </c>
      <c r="K95" s="94">
        <f>$H70*$E40/$H40*K63*10</f>
        <v>3945.681760231294</v>
      </c>
      <c r="L95" s="103">
        <f>$H70*$E40/$H40*L63*10</f>
        <v>3893.6902157167342</v>
      </c>
    </row>
    <row r="96" spans="2:12" x14ac:dyDescent="0.25">
      <c r="B96" s="104" t="s">
        <v>80</v>
      </c>
      <c r="L96" s="105"/>
    </row>
    <row r="97" spans="2:12" x14ac:dyDescent="0.25">
      <c r="B97" s="18" t="s">
        <v>67</v>
      </c>
      <c r="C97" s="4"/>
      <c r="J97" s="95">
        <f t="shared" ref="J97:L100" si="32">J92/J$68</f>
        <v>1.3170467143682696</v>
      </c>
      <c r="K97" s="95">
        <f t="shared" si="32"/>
        <v>1.1758676567821551</v>
      </c>
      <c r="L97" s="106">
        <f t="shared" si="32"/>
        <v>1</v>
      </c>
    </row>
    <row r="98" spans="2:12" x14ac:dyDescent="0.25">
      <c r="B98" s="18" t="s">
        <v>70</v>
      </c>
      <c r="C98" s="4"/>
      <c r="J98" s="95">
        <f t="shared" si="32"/>
        <v>1.0000000000000002</v>
      </c>
      <c r="K98" s="95">
        <f t="shared" si="32"/>
        <v>1.0000000000000002</v>
      </c>
      <c r="L98" s="106">
        <f t="shared" si="32"/>
        <v>1</v>
      </c>
    </row>
    <row r="99" spans="2:12" x14ac:dyDescent="0.25">
      <c r="B99" s="18" t="s">
        <v>68</v>
      </c>
      <c r="C99" s="4"/>
      <c r="J99" s="95">
        <f t="shared" si="32"/>
        <v>1.3247738463300127</v>
      </c>
      <c r="K99" s="95">
        <f t="shared" si="32"/>
        <v>1.1827664891883081</v>
      </c>
      <c r="L99" s="106">
        <f t="shared" si="32"/>
        <v>1.0058670143415904</v>
      </c>
    </row>
    <row r="100" spans="2:12" ht="16.5" thickBot="1" x14ac:dyDescent="0.3">
      <c r="B100" s="22" t="s">
        <v>69</v>
      </c>
      <c r="C100" s="23"/>
      <c r="D100" s="108"/>
      <c r="E100" s="108"/>
      <c r="F100" s="109"/>
      <c r="G100" s="109"/>
      <c r="H100" s="109"/>
      <c r="I100" s="109"/>
      <c r="J100" s="111">
        <f t="shared" si="32"/>
        <v>1.1210012295501215</v>
      </c>
      <c r="K100" s="111">
        <f t="shared" si="32"/>
        <v>1.000837004990575</v>
      </c>
      <c r="L100" s="112">
        <f t="shared" si="32"/>
        <v>0.85114766038334289</v>
      </c>
    </row>
    <row r="101" spans="2:12" x14ac:dyDescent="0.25">
      <c r="B101" s="98" t="s">
        <v>77</v>
      </c>
      <c r="C101" s="99"/>
      <c r="D101" s="113"/>
      <c r="E101" s="113"/>
      <c r="F101" s="101"/>
      <c r="G101" s="101"/>
      <c r="H101" s="101"/>
      <c r="I101" s="101"/>
      <c r="J101" s="139" t="s">
        <v>77</v>
      </c>
      <c r="K101" s="140"/>
      <c r="L101" s="141"/>
    </row>
    <row r="102" spans="2:12" x14ac:dyDescent="0.25">
      <c r="B102" s="102" t="s">
        <v>81</v>
      </c>
      <c r="C102" s="93" t="s">
        <v>44</v>
      </c>
      <c r="J102" s="94">
        <f>$I70*J63*10</f>
        <v>3320.238701254375</v>
      </c>
      <c r="K102" s="94">
        <f>$I70*K63*10</f>
        <v>3320.8641335058996</v>
      </c>
      <c r="L102" s="103">
        <f>$I70*L63*10</f>
        <v>3277.1056993705897</v>
      </c>
    </row>
    <row r="103" spans="2:12" x14ac:dyDescent="0.25">
      <c r="B103" s="102" t="s">
        <v>82</v>
      </c>
      <c r="C103" s="93" t="s">
        <v>44</v>
      </c>
      <c r="J103" s="94">
        <f>$I69*J56*10</f>
        <v>3519.1207194681579</v>
      </c>
      <c r="K103" s="94">
        <f>$I69*K56*10</f>
        <v>3942.3819668502883</v>
      </c>
      <c r="L103" s="103">
        <f>$I69*L56*10</f>
        <v>4574.6353975326447</v>
      </c>
    </row>
    <row r="104" spans="2:12" x14ac:dyDescent="0.25">
      <c r="B104" s="102" t="s">
        <v>83</v>
      </c>
      <c r="C104" s="93" t="s">
        <v>44</v>
      </c>
      <c r="J104" s="94">
        <f>$I70*$D40/$I40*J63*10</f>
        <v>4662.0390912294724</v>
      </c>
      <c r="K104" s="94">
        <f>$I70*$D40/$I40*K63*10</f>
        <v>4662.9172779708115</v>
      </c>
      <c r="L104" s="103">
        <f>$I70*$D40/$I40*L63*10</f>
        <v>4601.4748490175161</v>
      </c>
    </row>
    <row r="105" spans="2:12" x14ac:dyDescent="0.25">
      <c r="B105" s="102" t="s">
        <v>84</v>
      </c>
      <c r="C105" s="93" t="s">
        <v>44</v>
      </c>
      <c r="J105" s="94">
        <f>$I70*$E40/$I40*J63*10</f>
        <v>3944.9386534591131</v>
      </c>
      <c r="K105" s="94">
        <f>$I70*$E40/$I40*K63*10</f>
        <v>3945.6817602312949</v>
      </c>
      <c r="L105" s="103">
        <f>$I70*$E40/$I40*L63*10</f>
        <v>3893.6902157167351</v>
      </c>
    </row>
    <row r="106" spans="2:12" x14ac:dyDescent="0.25">
      <c r="B106" s="104" t="s">
        <v>80</v>
      </c>
      <c r="L106" s="105"/>
    </row>
    <row r="107" spans="2:12" x14ac:dyDescent="0.25">
      <c r="B107" s="18" t="s">
        <v>67</v>
      </c>
      <c r="C107" s="4"/>
      <c r="J107" s="95">
        <f>J102/J$68</f>
        <v>0.94348530952247656</v>
      </c>
      <c r="K107" s="95">
        <f t="shared" ref="K107:L110" si="33">K102/K$68</f>
        <v>0.84234966612305684</v>
      </c>
      <c r="L107" s="106">
        <f t="shared" si="33"/>
        <v>0.71636434701181106</v>
      </c>
    </row>
    <row r="108" spans="2:12" x14ac:dyDescent="0.25">
      <c r="B108" s="18" t="s">
        <v>70</v>
      </c>
      <c r="C108" s="4"/>
      <c r="J108" s="95">
        <f>J103/J$68</f>
        <v>1.0000000000000002</v>
      </c>
      <c r="K108" s="95">
        <f t="shared" si="33"/>
        <v>1.0000000000000002</v>
      </c>
      <c r="L108" s="106">
        <f t="shared" si="33"/>
        <v>1</v>
      </c>
    </row>
    <row r="109" spans="2:12" x14ac:dyDescent="0.25">
      <c r="B109" s="18" t="s">
        <v>68</v>
      </c>
      <c r="C109" s="4"/>
      <c r="J109" s="95">
        <f>J104/J$68</f>
        <v>1.3247738463300127</v>
      </c>
      <c r="K109" s="95">
        <f t="shared" si="33"/>
        <v>1.1827664891883081</v>
      </c>
      <c r="L109" s="106">
        <f t="shared" si="33"/>
        <v>1.0058670143415904</v>
      </c>
    </row>
    <row r="110" spans="2:12" ht="16.5" thickBot="1" x14ac:dyDescent="0.3">
      <c r="B110" s="22" t="s">
        <v>69</v>
      </c>
      <c r="C110" s="23"/>
      <c r="D110" s="108"/>
      <c r="E110" s="108"/>
      <c r="F110" s="109"/>
      <c r="G110" s="109"/>
      <c r="H110" s="109"/>
      <c r="I110" s="109"/>
      <c r="J110" s="111">
        <f>J105/J$68</f>
        <v>1.1210012295501217</v>
      </c>
      <c r="K110" s="111">
        <f t="shared" si="33"/>
        <v>1.0008370049905753</v>
      </c>
      <c r="L110" s="112">
        <f t="shared" si="33"/>
        <v>0.85114766038334311</v>
      </c>
    </row>
    <row r="112" spans="2:12" x14ac:dyDescent="0.25">
      <c r="J112" s="92"/>
      <c r="K112" s="92"/>
      <c r="L112" s="92"/>
    </row>
    <row r="113" spans="10:12" x14ac:dyDescent="0.25">
      <c r="J113" s="92"/>
      <c r="K113" s="92"/>
      <c r="L113" s="92"/>
    </row>
  </sheetData>
  <mergeCells count="13">
    <mergeCell ref="B26:B28"/>
    <mergeCell ref="C26:C27"/>
    <mergeCell ref="J91:L91"/>
    <mergeCell ref="J101:L101"/>
    <mergeCell ref="F26:H26"/>
    <mergeCell ref="E26:E27"/>
    <mergeCell ref="D25:E25"/>
    <mergeCell ref="J25:L25"/>
    <mergeCell ref="F25:I25"/>
    <mergeCell ref="J71:L71"/>
    <mergeCell ref="J81:L81"/>
    <mergeCell ref="D26:D27"/>
    <mergeCell ref="J26:L26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4A9B6-F8CC-407F-85F0-847F573F1867}">
  <dimension ref="A1"/>
  <sheetViews>
    <sheetView zoomScale="70" zoomScaleNormal="70" workbookViewId="0">
      <selection activeCell="T15" sqref="T15"/>
    </sheetView>
  </sheetViews>
  <sheetFormatPr defaultColWidth="9.140625"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78b3620-91f4-419b-916f-e17274078e3c" xsi:nil="true"/>
    <lcf76f155ced4ddcb4097134ff3c332f xmlns="34e8d91c-88b9-4f75-8328-fbd8ac812bd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CD60F8EDE95C489475C3B61A94472C" ma:contentTypeVersion="14" ma:contentTypeDescription="Create a new document." ma:contentTypeScope="" ma:versionID="06e7d97054a56c9374a4adfcc716477d">
  <xsd:schema xmlns:xsd="http://www.w3.org/2001/XMLSchema" xmlns:xs="http://www.w3.org/2001/XMLSchema" xmlns:p="http://schemas.microsoft.com/office/2006/metadata/properties" xmlns:ns2="34e8d91c-88b9-4f75-8328-fbd8ac812bd3" xmlns:ns3="878b3620-91f4-419b-916f-e17274078e3c" targetNamespace="http://schemas.microsoft.com/office/2006/metadata/properties" ma:root="true" ma:fieldsID="cff4393ea7eb76e87ea072d779aaa33e" ns2:_="" ns3:_="">
    <xsd:import namespace="34e8d91c-88b9-4f75-8328-fbd8ac812bd3"/>
    <xsd:import namespace="878b3620-91f4-419b-916f-e17274078e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e8d91c-88b9-4f75-8328-fbd8ac812b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1258ad5-60ce-44a8-bf90-9898f5d43f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8b3620-91f4-419b-916f-e17274078e3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04bd381-abab-42cb-94b2-f4f94c8c1ad9}" ma:internalName="TaxCatchAll" ma:showField="CatchAllData" ma:web="878b3620-91f4-419b-916f-e17274078e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1177C6-C4E4-493F-887F-80847360B40F}">
  <ds:schemaRefs>
    <ds:schemaRef ds:uri="http://schemas.microsoft.com/office/2006/metadata/properties"/>
    <ds:schemaRef ds:uri="http://schemas.microsoft.com/office/infopath/2007/PartnerControls"/>
    <ds:schemaRef ds:uri="878b3620-91f4-419b-916f-e17274078e3c"/>
    <ds:schemaRef ds:uri="34e8d91c-88b9-4f75-8328-fbd8ac812bd3"/>
  </ds:schemaRefs>
</ds:datastoreItem>
</file>

<file path=customXml/itemProps2.xml><?xml version="1.0" encoding="utf-8"?>
<ds:datastoreItem xmlns:ds="http://schemas.openxmlformats.org/officeDocument/2006/customXml" ds:itemID="{F0F77BAF-76D4-4FAD-BA9D-1AD281D9C6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3BDA4E-FA43-45CE-AC03-55373C150D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e8d91c-88b9-4f75-8328-fbd8ac812bd3"/>
    <ds:schemaRef ds:uri="878b3620-91f4-419b-916f-e17274078e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155b7b-4b0e-488c-b3fe-e84c1d1b7f85}" enabled="0" method="" siteId="{37155b7b-4b0e-488c-b3fe-e84c1d1b7f8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General_example_calc</vt:lpstr>
      <vt:lpstr>Onboard_examples_calc</vt:lpstr>
      <vt:lpstr>Onboard_examples_graphs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Pouttu, Outi</dc:creator>
  <cp:lastModifiedBy>Korpi, Heikki</cp:lastModifiedBy>
  <dcterms:created xsi:type="dcterms:W3CDTF">2023-04-18T06:46:49Z</dcterms:created>
  <dcterms:modified xsi:type="dcterms:W3CDTF">2026-02-18T10:01:32Z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0x01010071CD60F8EDE95C489475C3B61A94472C</vt:lpwstr>
  </property>
</Properties>
</file>